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9750" tabRatio="461" activeTab="0"/>
  </bookViews>
  <sheets>
    <sheet name="NEF budget table checking" sheetId="1" r:id="rId1"/>
    <sheet name="NEF budget table FINAL" sheetId="2" r:id="rId2"/>
    <sheet name="E-tasks partners" sheetId="3" state="hidden" r:id="rId3"/>
    <sheet name="E-Task partners and share" sheetId="4" r:id="rId4"/>
    <sheet name="PMs versus Funding" sheetId="5" r:id="rId5"/>
    <sheet name="Partners PMs average cost" sheetId="6" r:id="rId6"/>
    <sheet name="Sheet1" sheetId="7" r:id="rId7"/>
  </sheets>
  <externalReferences>
    <externalReference r:id="rId10"/>
    <externalReference r:id="rId11"/>
    <externalReference r:id="rId12"/>
  </externalReferences>
  <definedNames>
    <definedName name="_xlnm._FilterDatabase" localSheetId="3" hidden="1">'E-Task partners and share'!$A$2:$I$18</definedName>
    <definedName name="Excel_BuiltIn_Print_Area_4">#REF!</definedName>
    <definedName name="Excel_BuiltIn_Print_Area_5">#REF!</definedName>
    <definedName name="Excel_BuiltIn_Print_Area_8_1">#REF!</definedName>
    <definedName name="_xlnm.Print_Area" localSheetId="0">'NEF budget table checking'!$C$2:$Q$187</definedName>
    <definedName name="_xlnm.Print_Area" localSheetId="1">'NEF budget table FINAL'!$A$1:$I$138</definedName>
    <definedName name="_xlnm.Print_Titles" localSheetId="0">'NEF budget table checking'!$2:$3</definedName>
    <definedName name="_xlnm.Print_Titles" localSheetId="1">'NEF budget table FINAL'!$1:$2</definedName>
  </definedNames>
  <calcPr fullCalcOnLoad="1"/>
</workbook>
</file>

<file path=xl/comments1.xml><?xml version="1.0" encoding="utf-8"?>
<comments xmlns="http://schemas.openxmlformats.org/spreadsheetml/2006/main">
  <authors>
    <author>Celine</author>
  </authors>
  <commentList>
    <comment ref="E47" authorId="0">
      <text>
        <r>
          <rPr>
            <b/>
            <sz val="9"/>
            <rFont val="Tahoma"/>
            <family val="0"/>
          </rPr>
          <t>Celine:</t>
        </r>
        <r>
          <rPr>
            <sz val="9"/>
            <rFont val="Tahoma"/>
            <family val="0"/>
          </rPr>
          <t xml:space="preserve">
previous 648000</t>
        </r>
      </text>
    </comment>
    <comment ref="H47" authorId="0">
      <text>
        <r>
          <rPr>
            <b/>
            <sz val="9"/>
            <rFont val="Tahoma"/>
            <family val="0"/>
          </rPr>
          <t>Celine:</t>
        </r>
        <r>
          <rPr>
            <sz val="9"/>
            <rFont val="Tahoma"/>
            <family val="0"/>
          </rPr>
          <t xml:space="preserve">
previous 3.516.480</t>
        </r>
      </text>
    </comment>
  </commentList>
</comments>
</file>

<file path=xl/sharedStrings.xml><?xml version="1.0" encoding="utf-8"?>
<sst xmlns="http://schemas.openxmlformats.org/spreadsheetml/2006/main" count="1198" uniqueCount="511">
  <si>
    <t>EGI-InSPIRE Quarterly Effort Report Committed PM</t>
  </si>
  <si>
    <t>Report extracted on 20 January 2011</t>
  </si>
  <si>
    <t>1-EGI.EU</t>
  </si>
  <si>
    <t>Activity</t>
  </si>
  <si>
    <t>Task</t>
  </si>
  <si>
    <t>Task Description</t>
  </si>
  <si>
    <t>Committed PM Total</t>
  </si>
  <si>
    <t>Full Project Eligible Costs Estimate</t>
  </si>
  <si>
    <t>Full Project Estimated Funding</t>
  </si>
  <si>
    <t>WP1-E</t>
  </si>
  <si>
    <t>TNA1.2E</t>
  </si>
  <si>
    <t>Project and Consortium Management</t>
  </si>
  <si>
    <t>Activity Management</t>
  </si>
  <si>
    <t>WP2-E</t>
  </si>
  <si>
    <t>TNA2.1</t>
  </si>
  <si>
    <t>TNA2.2E</t>
  </si>
  <si>
    <t>Dissemination</t>
  </si>
  <si>
    <t>TNA2.3E</t>
  </si>
  <si>
    <t>Policy Development</t>
  </si>
  <si>
    <t>TNA2.4E</t>
  </si>
  <si>
    <t>Events</t>
  </si>
  <si>
    <t>WP3-E</t>
  </si>
  <si>
    <t>TNA3.1</t>
  </si>
  <si>
    <t>TNA3.2E</t>
  </si>
  <si>
    <t>User &amp; Community Support Team</t>
  </si>
  <si>
    <t>WP4-E</t>
  </si>
  <si>
    <t>TSA1.1</t>
  </si>
  <si>
    <t>WP5-E</t>
  </si>
  <si>
    <t>TSA2.1</t>
  </si>
  <si>
    <t>NGI User Support Teams</t>
  </si>
  <si>
    <t>Technical Services</t>
  </si>
  <si>
    <t>A Secure Infrastructure</t>
  </si>
  <si>
    <t>Service Deployment</t>
  </si>
  <si>
    <t>Infrastructure for Grid Management</t>
  </si>
  <si>
    <t>Accounting</t>
  </si>
  <si>
    <t>Helpdesk Infrastructure</t>
  </si>
  <si>
    <t>Support Teams</t>
  </si>
  <si>
    <t>Providing a Reliable Grid Infrastructure</t>
  </si>
  <si>
    <t>9-CESNET</t>
  </si>
  <si>
    <t>TSA2.4</t>
  </si>
  <si>
    <t>Repsoitory and Support Processes</t>
  </si>
  <si>
    <t>TSA2.5</t>
  </si>
  <si>
    <t>Deployed Middleware Support Unit</t>
  </si>
  <si>
    <t>TSA1.6E</t>
  </si>
  <si>
    <t>TSA1.7E</t>
  </si>
  <si>
    <t>WP7-E</t>
  </si>
  <si>
    <t>TJRA1.2</t>
  </si>
  <si>
    <t>Maintenance and development of the deployed operational tools</t>
  </si>
  <si>
    <t>TNA3.3E</t>
  </si>
  <si>
    <t>TSA1.3E</t>
  </si>
  <si>
    <t>TSA2.2</t>
  </si>
  <si>
    <t>Criteria Definition</t>
  </si>
  <si>
    <t>TSA2.3</t>
  </si>
  <si>
    <t>Criteria Verification</t>
  </si>
  <si>
    <t>TSA1.5E</t>
  </si>
  <si>
    <t>13-CSC</t>
  </si>
  <si>
    <t>TSA1.8E</t>
  </si>
  <si>
    <t>TSA1.4E</t>
  </si>
  <si>
    <t>TNA3.4E</t>
  </si>
  <si>
    <t>17-SRCE</t>
  </si>
  <si>
    <t>TJRA1.1</t>
  </si>
  <si>
    <t>TSA1.2E</t>
  </si>
  <si>
    <t>29-LIP</t>
  </si>
  <si>
    <t>35-CERN</t>
  </si>
  <si>
    <t>36-UCPH</t>
  </si>
  <si>
    <t>41-NORDUNET</t>
  </si>
  <si>
    <t>Partner</t>
  </si>
  <si>
    <t>Grand Total</t>
  </si>
  <si>
    <t>EC contribution</t>
  </si>
  <si>
    <t>Contract funding</t>
  </si>
  <si>
    <t>10-KIT-G</t>
  </si>
  <si>
    <t>10-JUELICH</t>
  </si>
  <si>
    <t>12-CSIC</t>
  </si>
  <si>
    <t>12-FCTSG</t>
  </si>
  <si>
    <t>14-CNRS</t>
  </si>
  <si>
    <t>16-GRNET</t>
  </si>
  <si>
    <t>16-AUTH</t>
  </si>
  <si>
    <t>16-IASA</t>
  </si>
  <si>
    <t>16-ICCS</t>
  </si>
  <si>
    <t>21-INFN</t>
  </si>
  <si>
    <t>21-GARR</t>
  </si>
  <si>
    <t>26-FOM</t>
  </si>
  <si>
    <t>26-SARA</t>
  </si>
  <si>
    <t>28-CYFRONET</t>
  </si>
  <si>
    <t>34-STFC</t>
  </si>
  <si>
    <t>34-UE</t>
  </si>
  <si>
    <t>38-KTH</t>
  </si>
  <si>
    <t>38-LIU</t>
  </si>
  <si>
    <t>1 Total</t>
  </si>
  <si>
    <t>9 Total</t>
  </si>
  <si>
    <t>10 Total</t>
  </si>
  <si>
    <t>12 Total</t>
  </si>
  <si>
    <t>13 Total</t>
  </si>
  <si>
    <t>14 Total</t>
  </si>
  <si>
    <t>16 Total</t>
  </si>
  <si>
    <t>17 Total</t>
  </si>
  <si>
    <t>21 Total</t>
  </si>
  <si>
    <t>26 Total</t>
  </si>
  <si>
    <t>28 Total</t>
  </si>
  <si>
    <t>29 Total</t>
  </si>
  <si>
    <t>34 Total</t>
  </si>
  <si>
    <t>35 Total</t>
  </si>
  <si>
    <t>36 Total</t>
  </si>
  <si>
    <t>38 Total</t>
  </si>
  <si>
    <t>41 Total</t>
  </si>
  <si>
    <t>EGI.eu</t>
  </si>
  <si>
    <t>Spain</t>
  </si>
  <si>
    <t>Finland</t>
  </si>
  <si>
    <t>France</t>
  </si>
  <si>
    <t>Greece</t>
  </si>
  <si>
    <t>Czech Republic</t>
  </si>
  <si>
    <t>Croatia</t>
  </si>
  <si>
    <t>Italy</t>
  </si>
  <si>
    <t>Netherlands</t>
  </si>
  <si>
    <t>Poland</t>
  </si>
  <si>
    <t>Portugual</t>
  </si>
  <si>
    <t>UK</t>
  </si>
  <si>
    <t>Swiss</t>
  </si>
  <si>
    <t>Denmark</t>
  </si>
  <si>
    <t>Sweden</t>
  </si>
  <si>
    <t>#</t>
  </si>
  <si>
    <t>Germany</t>
  </si>
  <si>
    <t>Nordunet</t>
  </si>
  <si>
    <t>% of total</t>
  </si>
  <si>
    <t>EGI.eu contribution</t>
  </si>
  <si>
    <t xml:space="preserve">TOTAL </t>
  </si>
  <si>
    <t>Participant</t>
  </si>
  <si>
    <t>RTD</t>
  </si>
  <si>
    <t>Coordination</t>
  </si>
  <si>
    <t>Support</t>
  </si>
  <si>
    <t>Management</t>
  </si>
  <si>
    <t>Other</t>
  </si>
  <si>
    <t>Total</t>
  </si>
  <si>
    <t>Requested EU contribution</t>
  </si>
  <si>
    <t>Share of funding</t>
  </si>
  <si>
    <t>(A)</t>
  </si>
  <si>
    <t>(B)</t>
  </si>
  <si>
    <t>(C)</t>
  </si>
  <si>
    <t>(D)</t>
  </si>
  <si>
    <t>(E)</t>
  </si>
  <si>
    <t>(A+B+C+D+E)</t>
  </si>
  <si>
    <t>EGI.EU</t>
  </si>
  <si>
    <t>N/A</t>
  </si>
  <si>
    <t>UPT</t>
  </si>
  <si>
    <t>UT</t>
  </si>
  <si>
    <t>IIAP NAS RA</t>
  </si>
  <si>
    <t>IPP-BAS</t>
  </si>
  <si>
    <t>IOCCP-BAS</t>
  </si>
  <si>
    <t>GPhI-BAS</t>
  </si>
  <si>
    <t>UIIP NASB</t>
  </si>
  <si>
    <t>SWITCH</t>
  </si>
  <si>
    <t>ETH Zurich</t>
  </si>
  <si>
    <t>UZH</t>
  </si>
  <si>
    <t>UCY</t>
  </si>
  <si>
    <t>CESNET</t>
  </si>
  <si>
    <t>KIT-G</t>
  </si>
  <si>
    <t>DESY</t>
  </si>
  <si>
    <t>JUELICH</t>
  </si>
  <si>
    <t>BADW-LRZ</t>
  </si>
  <si>
    <t>DFN-VEREIN</t>
  </si>
  <si>
    <t>Fraunhofer</t>
  </si>
  <si>
    <t>LUH</t>
  </si>
  <si>
    <t>D-Grid gGmbH</t>
  </si>
  <si>
    <t>UOBL ETF</t>
  </si>
  <si>
    <t>CSIC</t>
  </si>
  <si>
    <t>FCTSG</t>
  </si>
  <si>
    <t>RED.ES</t>
  </si>
  <si>
    <t>CIEMAT</t>
  </si>
  <si>
    <t>UPVLC</t>
  </si>
  <si>
    <t>UNIZAR-I3A</t>
  </si>
  <si>
    <t>IFAE</t>
  </si>
  <si>
    <t>UAB</t>
  </si>
  <si>
    <t>CSC</t>
  </si>
  <si>
    <t>CNRS</t>
  </si>
  <si>
    <t>HEALTH</t>
  </si>
  <si>
    <t>CEA</t>
  </si>
  <si>
    <t>UBPCI</t>
  </si>
  <si>
    <t>ULMDI</t>
  </si>
  <si>
    <t>UPS</t>
  </si>
  <si>
    <t>UPMC</t>
  </si>
  <si>
    <t>UNSA</t>
  </si>
  <si>
    <t>UCBL</t>
  </si>
  <si>
    <t>INSA Lyon</t>
  </si>
  <si>
    <t>IPDGP</t>
  </si>
  <si>
    <t>GRENA</t>
  </si>
  <si>
    <t>GRNET</t>
  </si>
  <si>
    <t>AUTH</t>
  </si>
  <si>
    <t>NKUA</t>
  </si>
  <si>
    <t>CTI</t>
  </si>
  <si>
    <t>ICCS</t>
  </si>
  <si>
    <t>FORTH</t>
  </si>
  <si>
    <t>IASA</t>
  </si>
  <si>
    <t>UI</t>
  </si>
  <si>
    <t>UMESS</t>
  </si>
  <si>
    <t>UP</t>
  </si>
  <si>
    <t>SRCE</t>
  </si>
  <si>
    <t>MTA KFKI</t>
  </si>
  <si>
    <t>BME</t>
  </si>
  <si>
    <t>MTA SZTAKI</t>
  </si>
  <si>
    <t>TCD</t>
  </si>
  <si>
    <t>IUCC</t>
  </si>
  <si>
    <t>INFN</t>
  </si>
  <si>
    <t>ENEA</t>
  </si>
  <si>
    <t>CNR</t>
  </si>
  <si>
    <t>INAF</t>
  </si>
  <si>
    <t>UDSDNFI</t>
  </si>
  <si>
    <t>GARR</t>
  </si>
  <si>
    <t>UNIPG</t>
  </si>
  <si>
    <t>COMETA</t>
  </si>
  <si>
    <t>SPACI</t>
  </si>
  <si>
    <t>CASPUR</t>
  </si>
  <si>
    <t>VU</t>
  </si>
  <si>
    <t>RENAM</t>
  </si>
  <si>
    <t>IMI AŞM</t>
  </si>
  <si>
    <t>FRET TUM</t>
  </si>
  <si>
    <t>SHS</t>
  </si>
  <si>
    <t>UOM</t>
  </si>
  <si>
    <t>UKIM</t>
  </si>
  <si>
    <t>NCF</t>
  </si>
  <si>
    <t>FOM</t>
  </si>
  <si>
    <t>SARA</t>
  </si>
  <si>
    <t>SIGMA</t>
  </si>
  <si>
    <t>UNINETT</t>
  </si>
  <si>
    <t>UIO</t>
  </si>
  <si>
    <t>URA</t>
  </si>
  <si>
    <t>UIT</t>
  </si>
  <si>
    <t>CYFRONET</t>
  </si>
  <si>
    <t>UWAR</t>
  </si>
  <si>
    <t>ICBP</t>
  </si>
  <si>
    <t>POLITECHNIKA WROCLAWSKA</t>
  </si>
  <si>
    <t>LIP</t>
  </si>
  <si>
    <t>IPB</t>
  </si>
  <si>
    <t>ARNES</t>
  </si>
  <si>
    <t>JSI</t>
  </si>
  <si>
    <t>UI SAV</t>
  </si>
  <si>
    <t>TUBITAK ULAKBIM</t>
  </si>
  <si>
    <t>STFC</t>
  </si>
  <si>
    <t>UNIVERSITY OF MANCHESTER</t>
  </si>
  <si>
    <t>UG</t>
  </si>
  <si>
    <t>Imperial</t>
  </si>
  <si>
    <t>University of Oxford</t>
  </si>
  <si>
    <t>UL</t>
  </si>
  <si>
    <t>UE</t>
  </si>
  <si>
    <t>QMUL</t>
  </si>
  <si>
    <t>CERN</t>
  </si>
  <si>
    <t>UCPH</t>
  </si>
  <si>
    <t>EMBL</t>
  </si>
  <si>
    <t>VR-SNIC</t>
  </si>
  <si>
    <t>LIU</t>
  </si>
  <si>
    <t>UMEA UNIVERSITET</t>
  </si>
  <si>
    <t>KTH</t>
  </si>
  <si>
    <t>CTHA</t>
  </si>
  <si>
    <t>LU</t>
  </si>
  <si>
    <t>UU</t>
  </si>
  <si>
    <t>IMCS-UL</t>
  </si>
  <si>
    <t>E-ARENA</t>
  </si>
  <si>
    <t>RRCKI</t>
  </si>
  <si>
    <t>SINP MSU</t>
  </si>
  <si>
    <t>PNPI</t>
  </si>
  <si>
    <t>JINR</t>
  </si>
  <si>
    <t>ITEP</t>
  </si>
  <si>
    <t>NORDUNET A/S</t>
  </si>
  <si>
    <t>ASGC</t>
  </si>
  <si>
    <t>ASTI</t>
  </si>
  <si>
    <t>ITB</t>
  </si>
  <si>
    <t>KEK</t>
  </si>
  <si>
    <t>KISTI</t>
  </si>
  <si>
    <t>UNIMELB</t>
  </si>
  <si>
    <t>NUS</t>
  </si>
  <si>
    <t>UPM</t>
  </si>
  <si>
    <t>NSTDA</t>
  </si>
  <si>
    <t>ICI</t>
  </si>
  <si>
    <t>UPB</t>
  </si>
  <si>
    <t>UVDT</t>
  </si>
  <si>
    <t>UTC</t>
  </si>
  <si>
    <t>INCAS</t>
  </si>
  <si>
    <t>UB</t>
  </si>
  <si>
    <t>OK</t>
  </si>
  <si>
    <t>Romania</t>
  </si>
  <si>
    <t>Thailand</t>
  </si>
  <si>
    <t>Malaysia</t>
  </si>
  <si>
    <t>Singapore</t>
  </si>
  <si>
    <t>Australia</t>
  </si>
  <si>
    <t>Korea</t>
  </si>
  <si>
    <t>Japan</t>
  </si>
  <si>
    <t>Indonesia</t>
  </si>
  <si>
    <t>Philippine</t>
  </si>
  <si>
    <t>AGSC</t>
  </si>
  <si>
    <t>Taiwan</t>
  </si>
  <si>
    <t>Russia</t>
  </si>
  <si>
    <t>Latvia</t>
  </si>
  <si>
    <t>Turkey</t>
  </si>
  <si>
    <t>Slovakia</t>
  </si>
  <si>
    <t>Slovenia</t>
  </si>
  <si>
    <t>Serbia</t>
  </si>
  <si>
    <t>Portugal</t>
  </si>
  <si>
    <t>Norway</t>
  </si>
  <si>
    <t>The Netherlands</t>
  </si>
  <si>
    <t>Macedonia</t>
  </si>
  <si>
    <t>Montenegro</t>
  </si>
  <si>
    <t>Moldova</t>
  </si>
  <si>
    <t>Lithuania</t>
  </si>
  <si>
    <t>Israel</t>
  </si>
  <si>
    <t>Ireland</t>
  </si>
  <si>
    <t>18C-MTA SZTAKI</t>
  </si>
  <si>
    <t>18B-BME</t>
  </si>
  <si>
    <t>18A-MTA KFKI</t>
  </si>
  <si>
    <t>Hungary</t>
  </si>
  <si>
    <t>Georgia</t>
  </si>
  <si>
    <t>Bosnia and Herzegovina</t>
  </si>
  <si>
    <t>Cyprus</t>
  </si>
  <si>
    <t>7C-SWITCH</t>
  </si>
  <si>
    <t>7B-UZH</t>
  </si>
  <si>
    <t>7A-ETH ZURICH</t>
  </si>
  <si>
    <t>Switzerland</t>
  </si>
  <si>
    <t>Belarus</t>
  </si>
  <si>
    <t>Bulgaria</t>
  </si>
  <si>
    <t>Armenia</t>
  </si>
  <si>
    <t>Albania</t>
  </si>
  <si>
    <t>TOTAL FUNDING</t>
  </si>
  <si>
    <t>TOTAL PMs</t>
  </si>
  <si>
    <t>PM average costs</t>
  </si>
  <si>
    <r>
      <t xml:space="preserve">Participant Short name
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 Lead Beneficiary</t>
    </r>
  </si>
  <si>
    <t>Country</t>
  </si>
  <si>
    <t>Participant Number</t>
  </si>
  <si>
    <t>51J-UB</t>
  </si>
  <si>
    <t xml:space="preserve">51H-INCAS </t>
  </si>
  <si>
    <t>51E-UTC</t>
  </si>
  <si>
    <t>51D-UVDT</t>
  </si>
  <si>
    <t>51C-UPB</t>
  </si>
  <si>
    <t>51A-ICI</t>
  </si>
  <si>
    <t>NECTEC</t>
  </si>
  <si>
    <t>40G-PNPI</t>
  </si>
  <si>
    <t>40F-ITEP</t>
  </si>
  <si>
    <t>40D-RRCKI</t>
  </si>
  <si>
    <t>40C-JINR</t>
  </si>
  <si>
    <t>40B-SINP MSU</t>
  </si>
  <si>
    <t>40A-E-ARENA</t>
  </si>
  <si>
    <t>39-IMCS-UL</t>
  </si>
  <si>
    <t>38C-UMEA</t>
  </si>
  <si>
    <t>38B-LIU</t>
  </si>
  <si>
    <t>38A-KTH</t>
  </si>
  <si>
    <t>38VR-SNIC</t>
  </si>
  <si>
    <t>37-EMBL</t>
  </si>
  <si>
    <t>34G-QMUL</t>
  </si>
  <si>
    <t>34F-OXFORD</t>
  </si>
  <si>
    <t>34E-MANCHESTER</t>
  </si>
  <si>
    <t>34D-IMPERIAL</t>
  </si>
  <si>
    <t>34C-UG</t>
  </si>
  <si>
    <t>34B-UE</t>
  </si>
  <si>
    <t>34A-STFC</t>
  </si>
  <si>
    <t>33-TUBITAK ULAKBIM</t>
  </si>
  <si>
    <t>32-UI SAV</t>
  </si>
  <si>
    <t>31-ARNES</t>
  </si>
  <si>
    <t>30-IPB</t>
  </si>
  <si>
    <t>28D-POLITECHNIKA WROCLAWSKA</t>
  </si>
  <si>
    <t>28C-ICBP</t>
  </si>
  <si>
    <t xml:space="preserve">28B-UWAR </t>
  </si>
  <si>
    <t>28A-CYFRONET</t>
  </si>
  <si>
    <t>27D-UIT</t>
  </si>
  <si>
    <t xml:space="preserve">27C-URA </t>
  </si>
  <si>
    <t>27B-UIO</t>
  </si>
  <si>
    <t>27A-SIGMA</t>
  </si>
  <si>
    <t>26B-SARA</t>
  </si>
  <si>
    <t>26A-FOM</t>
  </si>
  <si>
    <t>26-NEF</t>
  </si>
  <si>
    <t>25-UKIM</t>
  </si>
  <si>
    <t>24-UOM</t>
  </si>
  <si>
    <t>23-RENAM</t>
  </si>
  <si>
    <t>22-VU</t>
  </si>
  <si>
    <t>21E-SPACI</t>
  </si>
  <si>
    <t>21D-UNIPG</t>
  </si>
  <si>
    <t>21C-INAF</t>
  </si>
  <si>
    <t>21B-GARR</t>
  </si>
  <si>
    <t>21A-INFN</t>
  </si>
  <si>
    <t>20-IUCC</t>
  </si>
  <si>
    <t>19-TCD</t>
  </si>
  <si>
    <t>16H-UP</t>
  </si>
  <si>
    <t>16G-UI</t>
  </si>
  <si>
    <t>16F-ICCS</t>
  </si>
  <si>
    <t>16E-IASA</t>
  </si>
  <si>
    <t xml:space="preserve"> 16D-FORTH</t>
  </si>
  <si>
    <t>16C-CTI</t>
  </si>
  <si>
    <t>16B-AUTH</t>
  </si>
  <si>
    <t>16A-GRNET</t>
  </si>
  <si>
    <t>15-GRENA</t>
  </si>
  <si>
    <t>14C-HealthGrid</t>
  </si>
  <si>
    <t>14B-CEA</t>
  </si>
  <si>
    <t>14A-CNRS</t>
  </si>
  <si>
    <t>12H-UAB</t>
  </si>
  <si>
    <t>12G-UNIZAR-I3A</t>
  </si>
  <si>
    <t>12F-RED.ES</t>
  </si>
  <si>
    <t>12E-IFAE</t>
  </si>
  <si>
    <t>12D-UPVLC</t>
  </si>
  <si>
    <t>12C-CIEMAT</t>
  </si>
  <si>
    <t>12B-FCTSG</t>
  </si>
  <si>
    <t>12A-CSIC</t>
  </si>
  <si>
    <t>11-UOBL ETF</t>
  </si>
  <si>
    <t>10I-D-Grid</t>
  </si>
  <si>
    <t>10H-LUH</t>
  </si>
  <si>
    <t>10G-FRAUNHOFER</t>
  </si>
  <si>
    <t>10F-DFN-VERIN</t>
  </si>
  <si>
    <t>10E-BADW</t>
  </si>
  <si>
    <t>10D-JUELICH</t>
  </si>
  <si>
    <t>10C-DESY</t>
  </si>
  <si>
    <t>10B-KIT-G</t>
  </si>
  <si>
    <t>8-UCY</t>
  </si>
  <si>
    <t>6-UIIP NASB</t>
  </si>
  <si>
    <t xml:space="preserve">5C-GPhI </t>
  </si>
  <si>
    <t>5B-IOCWCP-BA</t>
  </si>
  <si>
    <t>5A-IPP-BAS</t>
  </si>
  <si>
    <t>3-IIAP NAS RA</t>
  </si>
  <si>
    <t>2-UPT</t>
  </si>
  <si>
    <t>1-EGI</t>
  </si>
  <si>
    <t>Overhead %</t>
  </si>
  <si>
    <t>Other Direct Costs</t>
  </si>
  <si>
    <t>Direct Staff Costs</t>
  </si>
  <si>
    <t>Short Name</t>
  </si>
  <si>
    <t>country</t>
  </si>
  <si>
    <t>JRU PPT references (if applicable)</t>
  </si>
  <si>
    <t>Partners PPT References</t>
  </si>
  <si>
    <t>total costs</t>
  </si>
  <si>
    <t>Information from partners</t>
  </si>
  <si>
    <t>Partner and JRUs use the same person month average except for those quoted in blu</t>
  </si>
  <si>
    <t>Participant #</t>
  </si>
  <si>
    <t>NEF and CONTRACT FIGURES</t>
  </si>
  <si>
    <t>Participant Country</t>
  </si>
  <si>
    <t>CERN Total</t>
  </si>
  <si>
    <t>EMBL Total</t>
  </si>
  <si>
    <t>NORDUNET A/S Total</t>
  </si>
  <si>
    <t>EGI.eu Total</t>
  </si>
  <si>
    <t>Albania Total</t>
  </si>
  <si>
    <t>Armenia Total</t>
  </si>
  <si>
    <t>Bulgaria Total</t>
  </si>
  <si>
    <t>Belarus Total</t>
  </si>
  <si>
    <t>Switzerland Total</t>
  </si>
  <si>
    <t>Cyprus Total</t>
  </si>
  <si>
    <t>Czech Republic Total</t>
  </si>
  <si>
    <t>Germany Total</t>
  </si>
  <si>
    <t>Bosnia and Herzegovina Total</t>
  </si>
  <si>
    <t>Spain Total</t>
  </si>
  <si>
    <t>Finland Total</t>
  </si>
  <si>
    <t>France Total</t>
  </si>
  <si>
    <t>Georgia Total</t>
  </si>
  <si>
    <t>Greece Total</t>
  </si>
  <si>
    <t>Croatia Total</t>
  </si>
  <si>
    <t>Hungary Total</t>
  </si>
  <si>
    <t>Ireland Total</t>
  </si>
  <si>
    <t>Israel Total</t>
  </si>
  <si>
    <t>Italy Total</t>
  </si>
  <si>
    <t>Lithuania Total</t>
  </si>
  <si>
    <t>Moldova Total</t>
  </si>
  <si>
    <t>Montenegro Total</t>
  </si>
  <si>
    <t>Macedonia Total</t>
  </si>
  <si>
    <t>The Netherlands Total</t>
  </si>
  <si>
    <t>Norway Total</t>
  </si>
  <si>
    <t>Poland Total</t>
  </si>
  <si>
    <t>Portugal Total</t>
  </si>
  <si>
    <t>Serbia Total</t>
  </si>
  <si>
    <t>Slovenia Total</t>
  </si>
  <si>
    <t>Slovakia Total</t>
  </si>
  <si>
    <t>Turkey Total</t>
  </si>
  <si>
    <t>UK Total</t>
  </si>
  <si>
    <t>Denmark Total</t>
  </si>
  <si>
    <t>Sweden Total</t>
  </si>
  <si>
    <t>Latvia Total</t>
  </si>
  <si>
    <t>Russia Total</t>
  </si>
  <si>
    <t>Taiwan Total</t>
  </si>
  <si>
    <t>Philippine Total</t>
  </si>
  <si>
    <t>Indonesia Total</t>
  </si>
  <si>
    <t>Japan Total</t>
  </si>
  <si>
    <t>Korea Total</t>
  </si>
  <si>
    <t>Australia Total</t>
  </si>
  <si>
    <t>Singapore Total</t>
  </si>
  <si>
    <t>Malaysia Total</t>
  </si>
  <si>
    <t>Thailand Total</t>
  </si>
  <si>
    <t>Romania Total</t>
  </si>
  <si>
    <t>PMs added</t>
  </si>
  <si>
    <t>Total Eligible costs (a)</t>
  </si>
  <si>
    <t>Requested EU contribution (b)</t>
  </si>
  <si>
    <t>add NGI fund</t>
  </si>
  <si>
    <t>Central budget</t>
  </si>
  <si>
    <t>51- Romania</t>
  </si>
  <si>
    <t>following last changes in plan, 4k have to be decreased vs NEF budget</t>
  </si>
  <si>
    <t>+12k related to 5 PMs in TSA1.2E removed from E-task budget plan</t>
  </si>
  <si>
    <t>EC funding CHECK vs PPT figures</t>
  </si>
  <si>
    <t>+9k  related to 4PMs in TSA1.2E removed from E-task budget plan</t>
  </si>
  <si>
    <t>exceeded budget in Romania JRUs</t>
  </si>
  <si>
    <t>exceeded forecast in global task budget</t>
  </si>
  <si>
    <t>Central budget CERN PPT</t>
  </si>
  <si>
    <t>due to FOM and STFC adjustments</t>
  </si>
  <si>
    <t>EGI.eu contribution in contract</t>
  </si>
  <si>
    <t>EGI.eu contribution in PPT</t>
  </si>
  <si>
    <t>PPT Eligible costs (c)</t>
  </si>
  <si>
    <t xml:space="preserve">PPT EU Contribution (d) </t>
  </si>
  <si>
    <t>Diff                  (c-a)</t>
  </si>
  <si>
    <t>Diff            (d-b)</t>
  </si>
  <si>
    <t>the row CNRS was a cumulative amount of CNRS + JRUs; check/UPDATE NEF</t>
  </si>
  <si>
    <t>Comments</t>
  </si>
  <si>
    <t>ok CENTRAL budget</t>
  </si>
  <si>
    <t>special agreement in CA; TCD figures quote only EC funded PMs</t>
  </si>
  <si>
    <t>CHECK if discrepancy on man average cost or number of PMS?</t>
  </si>
  <si>
    <t>Partner 28</t>
  </si>
  <si>
    <t xml:space="preserve">Shifts between JRUs in PMs and Funding </t>
  </si>
  <si>
    <t>* Changes not yet made in this tabel</t>
  </si>
  <si>
    <t>6997 average must be 6998</t>
  </si>
  <si>
    <t>Total PM PPT is 41 must be 37</t>
  </si>
  <si>
    <t>Total PMs and average PM costs are correct!</t>
  </si>
  <si>
    <t>Average PM costst in PPT is 7819 must be 7820 and total PM in PPT is 613 must be 632</t>
  </si>
  <si>
    <t>Average PM costs in PPT is 10270 must be 10271 and total PM is 492 must be 496</t>
  </si>
  <si>
    <t>Total PM in PPT is 426 it must be 418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</si>
</sst>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,##0%"/>
    <numFmt numFmtId="173" formatCode="[$-40C]General"/>
    <numFmt numFmtId="174" formatCode="[$-40C]#,##0"/>
    <numFmt numFmtId="175" formatCode="&quot; &quot;#,##0.00&quot; &quot;;&quot; &quot;#,##0.00&quot;-&quot;;&quot; -&quot;#&quot; &quot;;@&quot; &quot;"/>
    <numFmt numFmtId="176" formatCode="[$-40C]0%"/>
    <numFmt numFmtId="177" formatCode="#,##0.00&quot; &quot;[$€-40C];[Red]&quot;-&quot;#,##0.00&quot; &quot;[$€-40C]"/>
    <numFmt numFmtId="178" formatCode="#,##0\ [$€-40C];[Red]\-#,##0\ [$€-40C]"/>
    <numFmt numFmtId="179" formatCode="[$€-2]\ #,##0"/>
  </numFmts>
  <fonts count="101">
    <font>
      <sz val="10"/>
      <name val="Arial"/>
      <family val="0"/>
    </font>
    <font>
      <sz val="11"/>
      <color indexed="8"/>
      <name val="Calibri"/>
      <family val="2"/>
    </font>
    <font>
      <sz val="6"/>
      <color indexed="8"/>
      <name val="Arial"/>
      <family val="2"/>
    </font>
    <font>
      <b/>
      <sz val="20"/>
      <color indexed="62"/>
      <name val="Arial"/>
      <family val="2"/>
    </font>
    <font>
      <b/>
      <i/>
      <sz val="10"/>
      <color indexed="62"/>
      <name val="Arial"/>
      <family val="2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b/>
      <sz val="6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12"/>
      <name val="Calibri"/>
      <family val="2"/>
    </font>
    <font>
      <sz val="12"/>
      <color indexed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1"/>
      <family val="0"/>
    </font>
    <font>
      <sz val="12"/>
      <color indexed="8"/>
      <name val="Arial1"/>
      <family val="0"/>
    </font>
    <font>
      <sz val="12"/>
      <color indexed="39"/>
      <name val="Arial"/>
      <family val="2"/>
    </font>
    <font>
      <sz val="12"/>
      <color indexed="12"/>
      <name val="Arial1"/>
      <family val="0"/>
    </font>
    <font>
      <b/>
      <sz val="12"/>
      <name val="Arial"/>
      <family val="2"/>
    </font>
    <font>
      <b/>
      <sz val="12"/>
      <color indexed="39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Arial"/>
      <family val="2"/>
    </font>
    <font>
      <u val="single"/>
      <sz val="11"/>
      <name val="Calibri"/>
      <family val="2"/>
    </font>
    <font>
      <b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36"/>
      <name val="Calibri"/>
      <family val="2"/>
    </font>
    <font>
      <b/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b/>
      <sz val="11"/>
      <color rgb="FF333333"/>
      <name val="Calibri"/>
      <family val="2"/>
    </font>
    <font>
      <sz val="11"/>
      <color rgb="FF9C0006"/>
      <name val="Calibri"/>
      <family val="2"/>
    </font>
    <font>
      <b/>
      <sz val="11"/>
      <color rgb="FFFF99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33399"/>
      <name val="Calibri"/>
      <family val="2"/>
    </font>
    <font>
      <b/>
      <sz val="11"/>
      <color rgb="FF000000"/>
      <name val="Calibri"/>
      <family val="2"/>
    </font>
    <font>
      <i/>
      <sz val="11"/>
      <color rgb="FF80808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80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6"/>
      <color rgb="FF000000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80008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8"/>
      <color rgb="FF003366"/>
      <name val="Cambria"/>
      <family val="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FF9900"/>
      <name val="Calibri"/>
      <family val="2"/>
    </font>
    <font>
      <sz val="11"/>
      <color rgb="FFFF0000"/>
      <name val="Calibri"/>
      <family val="2"/>
    </font>
    <font>
      <b/>
      <sz val="11"/>
      <color rgb="FFFFFFFF"/>
      <name val="Calibri"/>
      <family val="2"/>
    </font>
    <font>
      <b/>
      <sz val="9"/>
      <color rgb="FFFFFFFF"/>
      <name val="Arial"/>
      <family val="2"/>
    </font>
    <font>
      <sz val="9"/>
      <color rgb="FF000000"/>
      <name val="Arial"/>
      <family val="2"/>
    </font>
    <font>
      <b/>
      <sz val="11"/>
      <color rgb="FF7030A0"/>
      <name val="Calibri"/>
      <family val="2"/>
    </font>
    <font>
      <b/>
      <sz val="11"/>
      <color rgb="FFFF0000"/>
      <name val="Calibri"/>
      <family val="2"/>
    </font>
    <font>
      <b/>
      <sz val="8"/>
      <name val="Arial"/>
      <family val="2"/>
    </font>
  </fonts>
  <fills count="7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indexed="50"/>
        <bgColor indexed="64"/>
      </patternFill>
    </fill>
  </fills>
  <borders count="56">
    <border>
      <left/>
      <right/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rgb="FF333399"/>
      </top>
      <bottom style="double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rgb="FF333399"/>
      </bottom>
    </border>
    <border>
      <left/>
      <right/>
      <top/>
      <bottom style="thin">
        <color rgb="FFC0C0C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>
        <color rgb="FFCCCCFF"/>
      </left>
      <right style="medium">
        <color rgb="FFCCCCFF"/>
      </right>
      <top style="medium">
        <color rgb="FFCCCCFF"/>
      </top>
      <bottom style="medium">
        <color rgb="FFCCCCFF"/>
      </bottom>
    </border>
    <border>
      <left/>
      <right style="medium">
        <color rgb="FFCCCCFF"/>
      </right>
      <top style="medium">
        <color rgb="FFCCCCFF"/>
      </top>
      <bottom style="medium">
        <color rgb="FFCCCCFF"/>
      </bottom>
    </border>
    <border>
      <left style="medium">
        <color rgb="FFCCCCFF"/>
      </left>
      <right style="medium">
        <color rgb="FFCCCCFF"/>
      </right>
      <top/>
      <bottom style="medium">
        <color rgb="FFCCCCFF"/>
      </bottom>
    </border>
    <border>
      <left/>
      <right style="medium">
        <color rgb="FFCCCCFF"/>
      </right>
      <top/>
      <bottom style="medium">
        <color rgb="FFCCCCF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>
        <color rgb="FF7030A0"/>
      </bottom>
    </border>
    <border>
      <left style="thin"/>
      <right style="thin"/>
      <top/>
      <bottom style="thin"/>
    </border>
    <border>
      <left style="thin"/>
      <right style="thin"/>
      <top/>
      <bottom style="medium">
        <color rgb="FF7030A0"/>
      </bottom>
    </border>
    <border>
      <left style="thin"/>
      <right style="thin"/>
      <top style="medium">
        <color rgb="FF7030A0"/>
      </top>
      <bottom style="medium">
        <color rgb="FF7030A0"/>
      </bottom>
    </border>
    <border>
      <left style="thin"/>
      <right style="thin"/>
      <top/>
      <bottom/>
    </border>
    <border>
      <left style="thin"/>
      <right style="thin"/>
      <top style="medium">
        <color rgb="FF7030A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medium">
        <color rgb="FF7030A0"/>
      </top>
      <bottom>
        <color indexed="63"/>
      </bottom>
    </border>
    <border>
      <left style="medium">
        <color rgb="FF7030A0"/>
      </left>
      <right>
        <color indexed="63"/>
      </right>
      <top>
        <color indexed="63"/>
      </top>
      <bottom>
        <color indexed="63"/>
      </bottom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</border>
    <border>
      <left style="medium">
        <color rgb="FF7030A0"/>
      </left>
      <right style="thin"/>
      <top/>
      <bottom style="thin"/>
    </border>
    <border>
      <left style="medium">
        <color rgb="FF7030A0"/>
      </left>
      <right style="thin"/>
      <top style="thin"/>
      <bottom style="thin"/>
    </border>
    <border>
      <left style="medium">
        <color rgb="FF7030A0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>
        <color rgb="FF7030A0"/>
      </left>
      <right style="thin"/>
      <top style="medium">
        <color rgb="FF7030A0"/>
      </top>
      <bottom style="thin"/>
    </border>
    <border>
      <left style="thin"/>
      <right style="medium">
        <color rgb="FF7030A0"/>
      </right>
      <top/>
      <bottom style="thin"/>
    </border>
    <border>
      <left style="thin"/>
      <right style="medium">
        <color rgb="FF7030A0"/>
      </right>
      <top style="thin"/>
      <bottom style="thin"/>
    </border>
    <border>
      <left style="thin"/>
      <right style="medium">
        <color rgb="FF7030A0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medium">
        <color rgb="FF7030A0"/>
      </left>
      <right/>
      <top style="medium">
        <color rgb="FF7030A0"/>
      </top>
      <bottom style="medium">
        <color rgb="FF7030A0"/>
      </bottom>
    </border>
    <border>
      <left style="medium">
        <color rgb="FF7030A0"/>
      </left>
      <right style="medium">
        <color rgb="FF7030A0"/>
      </right>
      <top/>
      <bottom style="thin"/>
    </border>
    <border>
      <left style="medium">
        <color rgb="FF7030A0"/>
      </left>
      <right style="medium">
        <color rgb="FF7030A0"/>
      </right>
      <top>
        <color indexed="63"/>
      </top>
      <bottom style="medium">
        <color rgb="FF7030A0"/>
      </bottom>
    </border>
    <border>
      <left style="medium">
        <color rgb="FF7030A0"/>
      </left>
      <right style="medium">
        <color rgb="FF7030A0"/>
      </right>
      <top style="medium">
        <color rgb="FF7030A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7030A0"/>
      </bottom>
    </border>
    <border>
      <left style="medium">
        <color rgb="FF7030A0"/>
      </left>
      <right>
        <color indexed="63"/>
      </right>
      <top style="medium">
        <color rgb="FF7030A0"/>
      </top>
      <bottom>
        <color indexed="63"/>
      </bottom>
    </border>
    <border>
      <left style="medium">
        <color rgb="FF7030A0"/>
      </left>
      <right>
        <color indexed="63"/>
      </right>
      <top>
        <color indexed="63"/>
      </top>
      <bottom style="medium">
        <color rgb="FF7030A0"/>
      </bottom>
    </border>
    <border>
      <left/>
      <right/>
      <top/>
      <bottom style="thin">
        <color indexed="8"/>
      </bottom>
    </border>
    <border>
      <left style="medium">
        <color rgb="FF7030A0"/>
      </left>
      <right style="medium">
        <color rgb="FF7030A0"/>
      </right>
      <top>
        <color indexed="63"/>
      </top>
      <bottom>
        <color indexed="63"/>
      </bottom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173" fontId="56" fillId="8" borderId="0">
      <alignment/>
      <protection/>
    </xf>
    <xf numFmtId="173" fontId="56" fillId="9" borderId="0">
      <alignment/>
      <protection/>
    </xf>
    <xf numFmtId="173" fontId="56" fillId="10" borderId="0">
      <alignment/>
      <protection/>
    </xf>
    <xf numFmtId="173" fontId="56" fillId="11" borderId="0">
      <alignment/>
      <protection/>
    </xf>
    <xf numFmtId="173" fontId="56" fillId="12" borderId="0">
      <alignment/>
      <protection/>
    </xf>
    <xf numFmtId="173" fontId="56" fillId="13" borderId="0">
      <alignment/>
      <protection/>
    </xf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173" fontId="56" fillId="20" borderId="0">
      <alignment/>
      <protection/>
    </xf>
    <xf numFmtId="173" fontId="56" fillId="21" borderId="0">
      <alignment/>
      <protection/>
    </xf>
    <xf numFmtId="173" fontId="56" fillId="22" borderId="0">
      <alignment/>
      <protection/>
    </xf>
    <xf numFmtId="173" fontId="56" fillId="11" borderId="0">
      <alignment/>
      <protection/>
    </xf>
    <xf numFmtId="173" fontId="56" fillId="20" borderId="0">
      <alignment/>
      <protection/>
    </xf>
    <xf numFmtId="173" fontId="56" fillId="23" borderId="0">
      <alignment/>
      <protection/>
    </xf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173" fontId="58" fillId="30" borderId="0">
      <alignment/>
      <protection/>
    </xf>
    <xf numFmtId="173" fontId="58" fillId="21" borderId="0">
      <alignment/>
      <protection/>
    </xf>
    <xf numFmtId="173" fontId="58" fillId="22" borderId="0">
      <alignment/>
      <protection/>
    </xf>
    <xf numFmtId="173" fontId="58" fillId="31" borderId="0">
      <alignment/>
      <protection/>
    </xf>
    <xf numFmtId="173" fontId="58" fillId="32" borderId="0">
      <alignment/>
      <protection/>
    </xf>
    <xf numFmtId="173" fontId="58" fillId="33" borderId="0">
      <alignment/>
      <protection/>
    </xf>
    <xf numFmtId="0" fontId="57" fillId="34" borderId="0" applyNumberFormat="0" applyBorder="0" applyAlignment="0" applyProtection="0"/>
    <xf numFmtId="0" fontId="57" fillId="35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173" fontId="58" fillId="40" borderId="0">
      <alignment/>
      <protection/>
    </xf>
    <xf numFmtId="173" fontId="58" fillId="41" borderId="0">
      <alignment/>
      <protection/>
    </xf>
    <xf numFmtId="173" fontId="58" fillId="42" borderId="0">
      <alignment/>
      <protection/>
    </xf>
    <xf numFmtId="173" fontId="58" fillId="31" borderId="0">
      <alignment/>
      <protection/>
    </xf>
    <xf numFmtId="173" fontId="58" fillId="32" borderId="0">
      <alignment/>
      <protection/>
    </xf>
    <xf numFmtId="173" fontId="58" fillId="43" borderId="0">
      <alignment/>
      <protection/>
    </xf>
    <xf numFmtId="173" fontId="59" fillId="44" borderId="1">
      <alignment/>
      <protection/>
    </xf>
    <xf numFmtId="0" fontId="60" fillId="45" borderId="0" applyNumberFormat="0" applyBorder="0" applyAlignment="0" applyProtection="0"/>
    <xf numFmtId="173" fontId="61" fillId="44" borderId="2">
      <alignment/>
      <protection/>
    </xf>
    <xf numFmtId="0" fontId="62" fillId="46" borderId="3" applyNumberFormat="0" applyAlignment="0" applyProtection="0"/>
    <xf numFmtId="0" fontId="63" fillId="4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5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64" fillId="13" borderId="2">
      <alignment/>
      <protection/>
    </xf>
    <xf numFmtId="173" fontId="65" fillId="0" borderId="5">
      <alignment/>
      <protection/>
    </xf>
    <xf numFmtId="173" fontId="66" fillId="0" borderId="0">
      <alignment/>
      <protection/>
    </xf>
    <xf numFmtId="173" fontId="60" fillId="48" borderId="0">
      <alignment/>
      <protection/>
    </xf>
    <xf numFmtId="175" fontId="56" fillId="0" borderId="0">
      <alignment/>
      <protection/>
    </xf>
    <xf numFmtId="173" fontId="67" fillId="49" borderId="0">
      <alignment/>
      <protection/>
    </xf>
    <xf numFmtId="173" fontId="68" fillId="0" borderId="0">
      <alignment/>
      <protection/>
    </xf>
    <xf numFmtId="173" fontId="56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76" fontId="56" fillId="0" borderId="0">
      <alignment/>
      <protection/>
    </xf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7" fillId="50" borderId="0" applyNumberFormat="0" applyBorder="0" applyAlignment="0" applyProtection="0"/>
    <xf numFmtId="173" fontId="71" fillId="10" borderId="0">
      <alignment/>
      <protection/>
    </xf>
    <xf numFmtId="0" fontId="72" fillId="0" borderId="0">
      <alignment horizontal="center"/>
      <protection/>
    </xf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2" fillId="0" borderId="0">
      <alignment horizontal="center" textRotation="90"/>
      <protection/>
    </xf>
    <xf numFmtId="173" fontId="76" fillId="0" borderId="0">
      <alignment horizontal="center" textRotation="90"/>
      <protection/>
    </xf>
    <xf numFmtId="0" fontId="77" fillId="0" borderId="0" applyNumberFormat="0" applyFill="0" applyBorder="0" applyAlignment="0" applyProtection="0"/>
    <xf numFmtId="0" fontId="78" fillId="51" borderId="3" applyNumberFormat="0" applyAlignment="0" applyProtection="0"/>
    <xf numFmtId="0" fontId="79" fillId="0" borderId="9" applyNumberFormat="0" applyFill="0" applyAlignment="0" applyProtection="0"/>
    <xf numFmtId="0" fontId="80" fillId="52" borderId="0" applyNumberFormat="0" applyBorder="0" applyAlignment="0" applyProtection="0"/>
    <xf numFmtId="0" fontId="81" fillId="0" borderId="0">
      <alignment/>
      <protection/>
    </xf>
    <xf numFmtId="173" fontId="82" fillId="0" borderId="0">
      <alignment/>
      <protection/>
    </xf>
    <xf numFmtId="0" fontId="17" fillId="0" borderId="0">
      <alignment/>
      <protection/>
    </xf>
    <xf numFmtId="173" fontId="82" fillId="0" borderId="0">
      <alignment/>
      <protection/>
    </xf>
    <xf numFmtId="0" fontId="0" fillId="53" borderId="10" applyNumberFormat="0" applyFont="0" applyAlignment="0" applyProtection="0"/>
    <xf numFmtId="173" fontId="56" fillId="54" borderId="11">
      <alignment/>
      <protection/>
    </xf>
    <xf numFmtId="0" fontId="83" fillId="46" borderId="12" applyNumberFormat="0" applyAlignment="0" applyProtection="0"/>
    <xf numFmtId="9" fontId="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0" fillId="0" borderId="0">
      <alignment/>
      <protection/>
    </xf>
    <xf numFmtId="176" fontId="56" fillId="0" borderId="0">
      <alignment/>
      <protection/>
    </xf>
    <xf numFmtId="0" fontId="84" fillId="0" borderId="0">
      <alignment/>
      <protection/>
    </xf>
    <xf numFmtId="173" fontId="85" fillId="0" borderId="0">
      <alignment/>
      <protection/>
    </xf>
    <xf numFmtId="177" fontId="84" fillId="0" borderId="0">
      <alignment/>
      <protection/>
    </xf>
    <xf numFmtId="177" fontId="85" fillId="0" borderId="0">
      <alignment/>
      <protection/>
    </xf>
    <xf numFmtId="173" fontId="86" fillId="9" borderId="0">
      <alignment/>
      <protection/>
    </xf>
    <xf numFmtId="0" fontId="87" fillId="0" borderId="0" applyNumberFormat="0" applyFill="0" applyBorder="0" applyAlignment="0" applyProtection="0"/>
    <xf numFmtId="0" fontId="88" fillId="0" borderId="13" applyNumberFormat="0" applyFill="0" applyAlignment="0" applyProtection="0"/>
    <xf numFmtId="173" fontId="89" fillId="0" borderId="0">
      <alignment/>
      <protection/>
    </xf>
    <xf numFmtId="173" fontId="90" fillId="0" borderId="14">
      <alignment/>
      <protection/>
    </xf>
    <xf numFmtId="173" fontId="91" fillId="0" borderId="15">
      <alignment/>
      <protection/>
    </xf>
    <xf numFmtId="173" fontId="92" fillId="0" borderId="16">
      <alignment/>
      <protection/>
    </xf>
    <xf numFmtId="173" fontId="92" fillId="0" borderId="0">
      <alignment/>
      <protection/>
    </xf>
    <xf numFmtId="173" fontId="93" fillId="0" borderId="17">
      <alignment/>
      <protection/>
    </xf>
    <xf numFmtId="173" fontId="94" fillId="0" borderId="0">
      <alignment/>
      <protection/>
    </xf>
    <xf numFmtId="0" fontId="94" fillId="0" borderId="0" applyNumberFormat="0" applyFill="0" applyBorder="0" applyAlignment="0" applyProtection="0"/>
    <xf numFmtId="173" fontId="95" fillId="55" borderId="18">
      <alignment/>
      <protection/>
    </xf>
  </cellStyleXfs>
  <cellXfs count="270">
    <xf numFmtId="0" fontId="0" fillId="0" borderId="0" xfId="0" applyAlignment="1">
      <alignment/>
    </xf>
    <xf numFmtId="0" fontId="2" fillId="56" borderId="0" xfId="0" applyFont="1" applyFill="1" applyAlignment="1">
      <alignment vertical="center"/>
    </xf>
    <xf numFmtId="0" fontId="5" fillId="57" borderId="19" xfId="0" applyFont="1" applyFill="1" applyBorder="1" applyAlignment="1">
      <alignment horizontal="center" vertical="center" wrapText="1"/>
    </xf>
    <xf numFmtId="0" fontId="5" fillId="57" borderId="19" xfId="0" applyFont="1" applyFill="1" applyBorder="1" applyAlignment="1">
      <alignment horizontal="left"/>
    </xf>
    <xf numFmtId="172" fontId="5" fillId="57" borderId="19" xfId="0" applyNumberFormat="1" applyFont="1" applyFill="1" applyBorder="1" applyAlignment="1">
      <alignment horizontal="right"/>
    </xf>
    <xf numFmtId="0" fontId="6" fillId="56" borderId="19" xfId="0" applyFont="1" applyFill="1" applyBorder="1" applyAlignment="1">
      <alignment horizontal="right"/>
    </xf>
    <xf numFmtId="3" fontId="6" fillId="56" borderId="19" xfId="0" applyNumberFormat="1" applyFont="1" applyFill="1" applyBorder="1" applyAlignment="1">
      <alignment horizontal="right"/>
    </xf>
    <xf numFmtId="0" fontId="5" fillId="57" borderId="0" xfId="0" applyFont="1" applyFill="1" applyBorder="1" applyAlignment="1">
      <alignment horizontal="left"/>
    </xf>
    <xf numFmtId="172" fontId="5" fillId="57" borderId="0" xfId="0" applyNumberFormat="1" applyFont="1" applyFill="1" applyBorder="1" applyAlignment="1">
      <alignment horizontal="right"/>
    </xf>
    <xf numFmtId="0" fontId="7" fillId="56" borderId="0" xfId="0" applyFont="1" applyFill="1" applyAlignment="1">
      <alignment vertical="center"/>
    </xf>
    <xf numFmtId="0" fontId="7" fillId="56" borderId="0" xfId="0" applyNumberFormat="1" applyFont="1" applyFill="1" applyAlignment="1">
      <alignment vertical="center"/>
    </xf>
    <xf numFmtId="0" fontId="8" fillId="56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5" fillId="58" borderId="19" xfId="0" applyFont="1" applyFill="1" applyBorder="1" applyAlignment="1">
      <alignment horizontal="center" vertical="center" wrapText="1"/>
    </xf>
    <xf numFmtId="0" fontId="8" fillId="56" borderId="19" xfId="0" applyFont="1" applyFill="1" applyBorder="1" applyAlignment="1">
      <alignment horizontal="right" vertical="center"/>
    </xf>
    <xf numFmtId="3" fontId="8" fillId="56" borderId="19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96" fillId="59" borderId="20" xfId="0" applyFont="1" applyFill="1" applyBorder="1" applyAlignment="1">
      <alignment horizontal="center" vertical="center" wrapText="1"/>
    </xf>
    <xf numFmtId="0" fontId="96" fillId="59" borderId="21" xfId="0" applyFont="1" applyFill="1" applyBorder="1" applyAlignment="1">
      <alignment horizontal="center" vertical="center" wrapText="1"/>
    </xf>
    <xf numFmtId="0" fontId="96" fillId="60" borderId="21" xfId="0" applyFont="1" applyFill="1" applyBorder="1" applyAlignment="1">
      <alignment horizontal="center" vertical="center" wrapText="1"/>
    </xf>
    <xf numFmtId="0" fontId="96" fillId="61" borderId="21" xfId="0" applyFont="1" applyFill="1" applyBorder="1" applyAlignment="1">
      <alignment horizontal="center" vertical="center" wrapText="1"/>
    </xf>
    <xf numFmtId="0" fontId="96" fillId="59" borderId="22" xfId="0" applyFont="1" applyFill="1" applyBorder="1" applyAlignment="1">
      <alignment vertical="center"/>
    </xf>
    <xf numFmtId="9" fontId="96" fillId="59" borderId="23" xfId="0" applyNumberFormat="1" applyFont="1" applyFill="1" applyBorder="1" applyAlignment="1">
      <alignment horizontal="right" vertical="center"/>
    </xf>
    <xf numFmtId="0" fontId="97" fillId="62" borderId="23" xfId="0" applyFont="1" applyFill="1" applyBorder="1" applyAlignment="1">
      <alignment horizontal="right" vertical="center"/>
    </xf>
    <xf numFmtId="3" fontId="97" fillId="62" borderId="23" xfId="0" applyNumberFormat="1" applyFont="1" applyFill="1" applyBorder="1" applyAlignment="1">
      <alignment horizontal="right" vertical="center"/>
    </xf>
    <xf numFmtId="0" fontId="97" fillId="62" borderId="22" xfId="0" applyFont="1" applyFill="1" applyBorder="1" applyAlignment="1">
      <alignment horizontal="right" vertical="center"/>
    </xf>
    <xf numFmtId="0" fontId="96" fillId="59" borderId="23" xfId="0" applyFont="1" applyFill="1" applyBorder="1" applyAlignment="1">
      <alignment horizontal="right" vertical="center"/>
    </xf>
    <xf numFmtId="0" fontId="0" fillId="0" borderId="22" xfId="0" applyBorder="1" applyAlignment="1">
      <alignment vertical="center"/>
    </xf>
    <xf numFmtId="3" fontId="97" fillId="62" borderId="22" xfId="0" applyNumberFormat="1" applyFont="1" applyFill="1" applyBorder="1" applyAlignment="1">
      <alignment horizontal="right" vertical="center"/>
    </xf>
    <xf numFmtId="174" fontId="65" fillId="0" borderId="24" xfId="80" applyNumberFormat="1" applyFont="1" applyBorder="1" applyAlignment="1">
      <alignment horizontal="center" vertical="center" wrapText="1"/>
      <protection/>
    </xf>
    <xf numFmtId="173" fontId="56" fillId="0" borderId="0" xfId="80" applyAlignment="1">
      <alignment horizontal="center"/>
      <protection/>
    </xf>
    <xf numFmtId="173" fontId="68" fillId="0" borderId="25" xfId="79" applyFill="1" applyBorder="1" applyAlignment="1" applyProtection="1">
      <alignment horizontal="right" wrapText="1"/>
      <protection/>
    </xf>
    <xf numFmtId="174" fontId="56" fillId="0" borderId="25" xfId="80" applyNumberFormat="1" applyBorder="1">
      <alignment/>
      <protection/>
    </xf>
    <xf numFmtId="174" fontId="56" fillId="0" borderId="25" xfId="80" applyNumberFormat="1" applyFill="1" applyBorder="1">
      <alignment/>
      <protection/>
    </xf>
    <xf numFmtId="9" fontId="98" fillId="0" borderId="25" xfId="80" applyNumberFormat="1" applyFont="1" applyBorder="1" applyAlignment="1">
      <alignment horizontal="right"/>
      <protection/>
    </xf>
    <xf numFmtId="173" fontId="56" fillId="0" borderId="0" xfId="80">
      <alignment/>
      <protection/>
    </xf>
    <xf numFmtId="173" fontId="68" fillId="0" borderId="26" xfId="79" applyFill="1" applyBorder="1" applyAlignment="1" applyProtection="1">
      <alignment horizontal="right" wrapText="1"/>
      <protection/>
    </xf>
    <xf numFmtId="174" fontId="56" fillId="0" borderId="26" xfId="80" applyNumberFormat="1" applyBorder="1">
      <alignment/>
      <protection/>
    </xf>
    <xf numFmtId="9" fontId="98" fillId="0" borderId="26" xfId="108" applyNumberFormat="1" applyFont="1" applyBorder="1" applyAlignment="1">
      <alignment horizontal="right"/>
    </xf>
    <xf numFmtId="173" fontId="68" fillId="0" borderId="24" xfId="79" applyFill="1" applyBorder="1" applyAlignment="1" applyProtection="1">
      <alignment horizontal="right" wrapText="1"/>
      <protection/>
    </xf>
    <xf numFmtId="174" fontId="68" fillId="0" borderId="24" xfId="79" applyNumberFormat="1" applyFill="1" applyBorder="1" applyAlignment="1" applyProtection="1">
      <alignment horizontal="right" wrapText="1"/>
      <protection/>
    </xf>
    <xf numFmtId="174" fontId="56" fillId="0" borderId="24" xfId="80" applyNumberFormat="1" applyBorder="1">
      <alignment/>
      <protection/>
    </xf>
    <xf numFmtId="9" fontId="98" fillId="0" borderId="24" xfId="108" applyNumberFormat="1" applyFont="1" applyBorder="1" applyAlignment="1">
      <alignment horizontal="right"/>
    </xf>
    <xf numFmtId="174" fontId="68" fillId="0" borderId="25" xfId="79" applyNumberFormat="1" applyFill="1" applyBorder="1" applyAlignment="1" applyProtection="1">
      <alignment horizontal="right" wrapText="1"/>
      <protection/>
    </xf>
    <xf numFmtId="9" fontId="98" fillId="0" borderId="25" xfId="108" applyNumberFormat="1" applyFont="1" applyBorder="1" applyAlignment="1">
      <alignment horizontal="right"/>
    </xf>
    <xf numFmtId="174" fontId="68" fillId="0" borderId="26" xfId="79" applyNumberFormat="1" applyFill="1" applyBorder="1" applyAlignment="1" applyProtection="1">
      <alignment horizontal="right" wrapText="1"/>
      <protection/>
    </xf>
    <xf numFmtId="173" fontId="68" fillId="0" borderId="27" xfId="79" applyFill="1" applyBorder="1" applyAlignment="1" applyProtection="1">
      <alignment horizontal="right" wrapText="1"/>
      <protection/>
    </xf>
    <xf numFmtId="174" fontId="68" fillId="0" borderId="27" xfId="79" applyNumberFormat="1" applyFill="1" applyBorder="1" applyAlignment="1" applyProtection="1">
      <alignment horizontal="right" wrapText="1"/>
      <protection/>
    </xf>
    <xf numFmtId="174" fontId="56" fillId="0" borderId="27" xfId="80" applyNumberFormat="1" applyBorder="1">
      <alignment/>
      <protection/>
    </xf>
    <xf numFmtId="9" fontId="98" fillId="0" borderId="27" xfId="108" applyNumberFormat="1" applyFont="1" applyBorder="1" applyAlignment="1">
      <alignment horizontal="right"/>
    </xf>
    <xf numFmtId="174" fontId="56" fillId="0" borderId="27" xfId="80" applyNumberFormat="1" applyBorder="1" applyAlignment="1">
      <alignment horizontal="right"/>
      <protection/>
    </xf>
    <xf numFmtId="174" fontId="56" fillId="0" borderId="24" xfId="80" applyNumberFormat="1" applyBorder="1" applyAlignment="1">
      <alignment horizontal="right"/>
      <protection/>
    </xf>
    <xf numFmtId="174" fontId="56" fillId="0" borderId="25" xfId="80" applyNumberFormat="1" applyBorder="1" applyAlignment="1">
      <alignment horizontal="right"/>
      <protection/>
    </xf>
    <xf numFmtId="9" fontId="98" fillId="0" borderId="28" xfId="108" applyNumberFormat="1" applyFont="1" applyBorder="1" applyAlignment="1">
      <alignment horizontal="right"/>
    </xf>
    <xf numFmtId="174" fontId="56" fillId="0" borderId="26" xfId="80" applyNumberFormat="1" applyBorder="1" applyAlignment="1">
      <alignment horizontal="right"/>
      <protection/>
    </xf>
    <xf numFmtId="9" fontId="98" fillId="0" borderId="29" xfId="108" applyNumberFormat="1" applyFont="1" applyBorder="1" applyAlignment="1">
      <alignment horizontal="right"/>
    </xf>
    <xf numFmtId="9" fontId="98" fillId="0" borderId="30" xfId="108" applyNumberFormat="1" applyFont="1" applyBorder="1" applyAlignment="1">
      <alignment horizontal="right"/>
    </xf>
    <xf numFmtId="173" fontId="56" fillId="0" borderId="26" xfId="80" applyBorder="1">
      <alignment/>
      <protection/>
    </xf>
    <xf numFmtId="9" fontId="98" fillId="0" borderId="26" xfId="80" applyNumberFormat="1" applyFont="1" applyBorder="1" applyAlignment="1">
      <alignment horizontal="right"/>
      <protection/>
    </xf>
    <xf numFmtId="173" fontId="56" fillId="0" borderId="0" xfId="80" applyAlignment="1">
      <alignment horizontal="right"/>
      <protection/>
    </xf>
    <xf numFmtId="174" fontId="56" fillId="0" borderId="0" xfId="80" applyNumberFormat="1" applyAlignment="1">
      <alignment horizontal="right"/>
      <protection/>
    </xf>
    <xf numFmtId="174" fontId="56" fillId="0" borderId="0" xfId="80" applyNumberFormat="1">
      <alignment/>
      <protection/>
    </xf>
    <xf numFmtId="9" fontId="98" fillId="0" borderId="0" xfId="80" applyNumberFormat="1" applyFont="1" applyAlignment="1">
      <alignment horizontal="right"/>
      <protection/>
    </xf>
    <xf numFmtId="0" fontId="9" fillId="0" borderId="0" xfId="82" applyFont="1">
      <alignment/>
      <protection/>
    </xf>
    <xf numFmtId="0" fontId="10" fillId="0" borderId="0" xfId="82" applyFont="1">
      <alignment/>
      <protection/>
    </xf>
    <xf numFmtId="0" fontId="10" fillId="0" borderId="0" xfId="81" applyFont="1" applyFill="1" applyBorder="1" applyAlignment="1" applyProtection="1">
      <alignment/>
      <protection/>
    </xf>
    <xf numFmtId="0" fontId="10" fillId="0" borderId="0" xfId="81" applyFont="1" applyFill="1" applyBorder="1" applyAlignment="1" applyProtection="1">
      <alignment horizontal="center"/>
      <protection/>
    </xf>
    <xf numFmtId="1" fontId="10" fillId="0" borderId="0" xfId="81" applyNumberFormat="1" applyFont="1" applyFill="1" applyBorder="1" applyAlignment="1" applyProtection="1">
      <alignment/>
      <protection/>
    </xf>
    <xf numFmtId="3" fontId="10" fillId="0" borderId="31" xfId="82" applyNumberFormat="1" applyFont="1" applyBorder="1">
      <alignment/>
      <protection/>
    </xf>
    <xf numFmtId="3" fontId="10" fillId="0" borderId="31" xfId="81" applyNumberFormat="1" applyFont="1" applyFill="1" applyBorder="1" applyAlignment="1" applyProtection="1">
      <alignment/>
      <protection/>
    </xf>
    <xf numFmtId="1" fontId="10" fillId="0" borderId="31" xfId="81" applyNumberFormat="1" applyFont="1" applyFill="1" applyBorder="1" applyAlignment="1" applyProtection="1">
      <alignment/>
      <protection/>
    </xf>
    <xf numFmtId="178" fontId="10" fillId="0" borderId="31" xfId="81" applyNumberFormat="1" applyFont="1" applyFill="1" applyBorder="1" applyAlignment="1" applyProtection="1">
      <alignment/>
      <protection/>
    </xf>
    <xf numFmtId="0" fontId="10" fillId="0" borderId="31" xfId="81" applyFont="1" applyFill="1" applyBorder="1" applyAlignment="1" applyProtection="1">
      <alignment/>
      <protection/>
    </xf>
    <xf numFmtId="0" fontId="10" fillId="0" borderId="31" xfId="81" applyFont="1" applyFill="1" applyBorder="1" applyAlignment="1" applyProtection="1">
      <alignment horizontal="center"/>
      <protection/>
    </xf>
    <xf numFmtId="3" fontId="10" fillId="63" borderId="31" xfId="82" applyNumberFormat="1" applyFont="1" applyFill="1" applyBorder="1" applyAlignment="1">
      <alignment horizontal="right"/>
      <protection/>
    </xf>
    <xf numFmtId="1" fontId="10" fillId="63" borderId="31" xfId="81" applyNumberFormat="1" applyFont="1" applyFill="1" applyBorder="1" applyAlignment="1" applyProtection="1">
      <alignment/>
      <protection/>
    </xf>
    <xf numFmtId="178" fontId="10" fillId="63" borderId="31" xfId="81" applyNumberFormat="1" applyFont="1" applyFill="1" applyBorder="1" applyAlignment="1" applyProtection="1">
      <alignment/>
      <protection/>
    </xf>
    <xf numFmtId="0" fontId="10" fillId="63" borderId="31" xfId="81" applyFont="1" applyFill="1" applyBorder="1" applyAlignment="1" applyProtection="1">
      <alignment/>
      <protection/>
    </xf>
    <xf numFmtId="0" fontId="10" fillId="63" borderId="31" xfId="81" applyFont="1" applyFill="1" applyBorder="1" applyAlignment="1" applyProtection="1">
      <alignment horizontal="center"/>
      <protection/>
    </xf>
    <xf numFmtId="0" fontId="12" fillId="0" borderId="0" xfId="82" applyFont="1">
      <alignment/>
      <protection/>
    </xf>
    <xf numFmtId="3" fontId="13" fillId="0" borderId="31" xfId="81" applyNumberFormat="1" applyFont="1" applyFill="1" applyBorder="1" applyAlignment="1" applyProtection="1">
      <alignment/>
      <protection/>
    </xf>
    <xf numFmtId="1" fontId="13" fillId="0" borderId="31" xfId="81" applyNumberFormat="1" applyFont="1" applyFill="1" applyBorder="1" applyAlignment="1" applyProtection="1">
      <alignment/>
      <protection/>
    </xf>
    <xf numFmtId="178" fontId="13" fillId="0" borderId="31" xfId="81" applyNumberFormat="1" applyFont="1" applyFill="1" applyBorder="1" applyAlignment="1" applyProtection="1">
      <alignment/>
      <protection/>
    </xf>
    <xf numFmtId="0" fontId="13" fillId="0" borderId="32" xfId="82" applyFont="1" applyBorder="1" applyAlignment="1" applyProtection="1">
      <alignment horizontal="left"/>
      <protection locked="0"/>
    </xf>
    <xf numFmtId="0" fontId="13" fillId="0" borderId="31" xfId="81" applyFont="1" applyFill="1" applyBorder="1" applyAlignment="1" applyProtection="1">
      <alignment/>
      <protection/>
    </xf>
    <xf numFmtId="0" fontId="13" fillId="0" borderId="31" xfId="81" applyFont="1" applyFill="1" applyBorder="1" applyAlignment="1" applyProtection="1">
      <alignment horizontal="center"/>
      <protection/>
    </xf>
    <xf numFmtId="0" fontId="13" fillId="0" borderId="32" xfId="82" applyFont="1" applyFill="1" applyBorder="1" applyAlignment="1">
      <alignment horizontal="left" vertical="center"/>
      <protection/>
    </xf>
    <xf numFmtId="178" fontId="14" fillId="0" borderId="32" xfId="82" applyNumberFormat="1" applyFont="1" applyBorder="1">
      <alignment/>
      <protection/>
    </xf>
    <xf numFmtId="3" fontId="10" fillId="0" borderId="31" xfId="81" applyNumberFormat="1" applyFont="1" applyBorder="1" applyProtection="1">
      <alignment/>
      <protection/>
    </xf>
    <xf numFmtId="0" fontId="15" fillId="0" borderId="31" xfId="82" applyFont="1" applyBorder="1" applyAlignment="1">
      <alignment horizontal="center" vertical="center"/>
      <protection/>
    </xf>
    <xf numFmtId="0" fontId="15" fillId="0" borderId="31" xfId="81" applyFont="1" applyFill="1" applyBorder="1" applyAlignment="1" applyProtection="1">
      <alignment horizontal="center" vertical="center" wrapText="1"/>
      <protection/>
    </xf>
    <xf numFmtId="0" fontId="18" fillId="0" borderId="0" xfId="102" applyFont="1">
      <alignment/>
      <protection/>
    </xf>
    <xf numFmtId="179" fontId="14" fillId="0" borderId="0" xfId="83" applyNumberFormat="1" applyFont="1">
      <alignment/>
      <protection/>
    </xf>
    <xf numFmtId="9" fontId="14" fillId="0" borderId="0" xfId="109" applyFont="1" applyFill="1" applyBorder="1" applyAlignment="1" applyProtection="1">
      <alignment/>
      <protection/>
    </xf>
    <xf numFmtId="0" fontId="14" fillId="0" borderId="0" xfId="83" applyFont="1" applyAlignment="1">
      <alignment horizontal="left"/>
      <protection/>
    </xf>
    <xf numFmtId="0" fontId="14" fillId="0" borderId="0" xfId="83" applyFont="1">
      <alignment/>
      <protection/>
    </xf>
    <xf numFmtId="0" fontId="14" fillId="0" borderId="0" xfId="83" applyFont="1" applyAlignment="1">
      <alignment horizontal="left" shrinkToFit="1"/>
      <protection/>
    </xf>
    <xf numFmtId="179" fontId="14" fillId="0" borderId="32" xfId="83" applyNumberFormat="1" applyFont="1" applyBorder="1">
      <alignment/>
      <protection/>
    </xf>
    <xf numFmtId="9" fontId="14" fillId="0" borderId="32" xfId="109" applyFont="1" applyFill="1" applyBorder="1" applyAlignment="1" applyProtection="1">
      <alignment/>
      <protection/>
    </xf>
    <xf numFmtId="0" fontId="14" fillId="0" borderId="32" xfId="83" applyFont="1" applyFill="1" applyBorder="1" applyAlignment="1">
      <alignment horizontal="left" vertical="center"/>
      <protection/>
    </xf>
    <xf numFmtId="0" fontId="14" fillId="0" borderId="32" xfId="83" applyFont="1" applyFill="1" applyBorder="1" applyAlignment="1">
      <alignment horizontal="center" vertical="center"/>
      <protection/>
    </xf>
    <xf numFmtId="0" fontId="14" fillId="0" borderId="32" xfId="83" applyFont="1" applyBorder="1" applyAlignment="1" applyProtection="1">
      <alignment horizontal="left" shrinkToFit="1"/>
      <protection locked="0"/>
    </xf>
    <xf numFmtId="0" fontId="14" fillId="0" borderId="32" xfId="83" applyFont="1" applyBorder="1" applyAlignment="1">
      <alignment horizontal="left" shrinkToFit="1"/>
      <protection/>
    </xf>
    <xf numFmtId="0" fontId="18" fillId="0" borderId="32" xfId="102" applyFont="1" applyBorder="1" applyAlignment="1">
      <alignment horizontal="left" shrinkToFit="1"/>
      <protection/>
    </xf>
    <xf numFmtId="0" fontId="14" fillId="0" borderId="32" xfId="83" applyFont="1" applyBorder="1" applyAlignment="1" applyProtection="1">
      <alignment horizontal="left"/>
      <protection locked="0"/>
    </xf>
    <xf numFmtId="179" fontId="10" fillId="64" borderId="32" xfId="83" applyNumberFormat="1" applyFont="1" applyFill="1" applyBorder="1">
      <alignment/>
      <protection/>
    </xf>
    <xf numFmtId="9" fontId="10" fillId="64" borderId="32" xfId="109" applyFont="1" applyFill="1" applyBorder="1" applyAlignment="1" applyProtection="1">
      <alignment/>
      <protection/>
    </xf>
    <xf numFmtId="1" fontId="10" fillId="64" borderId="32" xfId="83" applyNumberFormat="1" applyFont="1" applyFill="1" applyBorder="1" applyAlignment="1">
      <alignment horizontal="left"/>
      <protection/>
    </xf>
    <xf numFmtId="0" fontId="10" fillId="64" borderId="32" xfId="83" applyFont="1" applyFill="1" applyBorder="1" applyAlignment="1">
      <alignment horizontal="center"/>
      <protection/>
    </xf>
    <xf numFmtId="0" fontId="10" fillId="64" borderId="32" xfId="83" applyFont="1" applyFill="1" applyBorder="1" applyAlignment="1">
      <alignment horizontal="left" vertical="center" shrinkToFit="1"/>
      <protection/>
    </xf>
    <xf numFmtId="0" fontId="10" fillId="64" borderId="32" xfId="83" applyFont="1" applyFill="1" applyBorder="1" applyAlignment="1">
      <alignment horizontal="left" vertical="center"/>
      <protection/>
    </xf>
    <xf numFmtId="0" fontId="10" fillId="64" borderId="32" xfId="83" applyFont="1" applyFill="1" applyBorder="1" applyAlignment="1">
      <alignment horizontal="center" vertical="center"/>
      <protection/>
    </xf>
    <xf numFmtId="0" fontId="14" fillId="64" borderId="32" xfId="83" applyFont="1" applyFill="1" applyBorder="1" applyAlignment="1" applyProtection="1">
      <alignment horizontal="left" shrinkToFit="1"/>
      <protection locked="0"/>
    </xf>
    <xf numFmtId="0" fontId="14" fillId="64" borderId="32" xfId="83" applyFont="1" applyFill="1" applyBorder="1" applyAlignment="1" applyProtection="1">
      <alignment horizontal="left"/>
      <protection locked="0"/>
    </xf>
    <xf numFmtId="0" fontId="14" fillId="0" borderId="32" xfId="83" applyFont="1" applyFill="1" applyBorder="1" applyAlignment="1">
      <alignment horizontal="left" vertical="center" shrinkToFit="1"/>
      <protection/>
    </xf>
    <xf numFmtId="179" fontId="13" fillId="0" borderId="32" xfId="83" applyNumberFormat="1" applyFont="1" applyBorder="1">
      <alignment/>
      <protection/>
    </xf>
    <xf numFmtId="9" fontId="13" fillId="0" borderId="32" xfId="109" applyFont="1" applyFill="1" applyBorder="1" applyAlignment="1" applyProtection="1">
      <alignment/>
      <protection/>
    </xf>
    <xf numFmtId="0" fontId="13" fillId="0" borderId="32" xfId="83" applyFont="1" applyFill="1" applyBorder="1" applyAlignment="1">
      <alignment horizontal="left" vertical="center"/>
      <protection/>
    </xf>
    <xf numFmtId="0" fontId="13" fillId="0" borderId="32" xfId="83" applyFont="1" applyFill="1" applyBorder="1" applyAlignment="1">
      <alignment horizontal="center" vertical="center"/>
      <protection/>
    </xf>
    <xf numFmtId="0" fontId="19" fillId="0" borderId="32" xfId="83" applyFont="1" applyBorder="1" applyAlignment="1" applyProtection="1">
      <alignment horizontal="left"/>
      <protection locked="0"/>
    </xf>
    <xf numFmtId="0" fontId="14" fillId="0" borderId="32" xfId="83" applyFont="1" applyBorder="1" applyAlignment="1">
      <alignment horizontal="left"/>
      <protection/>
    </xf>
    <xf numFmtId="0" fontId="20" fillId="0" borderId="0" xfId="102" applyFont="1">
      <alignment/>
      <protection/>
    </xf>
    <xf numFmtId="0" fontId="13" fillId="0" borderId="32" xfId="83" applyFont="1" applyFill="1" applyBorder="1" applyAlignment="1">
      <alignment horizontal="left" vertical="center" shrinkToFit="1"/>
      <protection/>
    </xf>
    <xf numFmtId="0" fontId="19" fillId="0" borderId="32" xfId="83" applyFont="1" applyFill="1" applyBorder="1" applyAlignment="1">
      <alignment horizontal="left" vertical="center"/>
      <protection/>
    </xf>
    <xf numFmtId="0" fontId="18" fillId="0" borderId="0" xfId="102" applyFont="1" applyAlignment="1">
      <alignment horizontal="center"/>
      <protection/>
    </xf>
    <xf numFmtId="9" fontId="21" fillId="65" borderId="32" xfId="109" applyFont="1" applyFill="1" applyBorder="1" applyAlignment="1" applyProtection="1">
      <alignment horizontal="center" vertical="center" wrapText="1"/>
      <protection/>
    </xf>
    <xf numFmtId="179" fontId="21" fillId="65" borderId="32" xfId="83" applyNumberFormat="1" applyFont="1" applyFill="1" applyBorder="1" applyAlignment="1">
      <alignment horizontal="center" vertical="center" wrapText="1"/>
      <protection/>
    </xf>
    <xf numFmtId="0" fontId="21" fillId="66" borderId="32" xfId="83" applyFont="1" applyFill="1" applyBorder="1" applyAlignment="1">
      <alignment horizontal="center" vertical="center" wrapText="1"/>
      <protection/>
    </xf>
    <xf numFmtId="174" fontId="56" fillId="0" borderId="33" xfId="80" applyNumberFormat="1" applyBorder="1">
      <alignment/>
      <protection/>
    </xf>
    <xf numFmtId="173" fontId="56" fillId="0" borderId="0" xfId="80" applyBorder="1">
      <alignment/>
      <protection/>
    </xf>
    <xf numFmtId="173" fontId="56" fillId="0" borderId="0" xfId="80" applyBorder="1" applyAlignment="1">
      <alignment horizontal="center" vertical="center"/>
      <protection/>
    </xf>
    <xf numFmtId="174" fontId="56" fillId="0" borderId="0" xfId="80" applyNumberFormat="1" applyBorder="1">
      <alignment/>
      <protection/>
    </xf>
    <xf numFmtId="173" fontId="56" fillId="0" borderId="34" xfId="80" applyBorder="1">
      <alignment/>
      <protection/>
    </xf>
    <xf numFmtId="173" fontId="56" fillId="0" borderId="0" xfId="80" applyBorder="1" applyAlignment="1">
      <alignment horizontal="center"/>
      <protection/>
    </xf>
    <xf numFmtId="173" fontId="56" fillId="0" borderId="35" xfId="80" applyBorder="1" applyAlignment="1">
      <alignment horizontal="center" vertical="center"/>
      <protection/>
    </xf>
    <xf numFmtId="174" fontId="56" fillId="0" borderId="0" xfId="80" applyNumberFormat="1" applyBorder="1" applyAlignment="1">
      <alignment horizontal="right"/>
      <protection/>
    </xf>
    <xf numFmtId="3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25" fillId="62" borderId="23" xfId="0" applyFont="1" applyFill="1" applyBorder="1" applyAlignment="1">
      <alignment horizontal="right" vertical="center"/>
    </xf>
    <xf numFmtId="3" fontId="25" fillId="62" borderId="23" xfId="0" applyNumberFormat="1" applyFont="1" applyFill="1" applyBorder="1" applyAlignment="1">
      <alignment horizontal="right" vertical="center"/>
    </xf>
    <xf numFmtId="174" fontId="56" fillId="0" borderId="26" xfId="80" applyNumberFormat="1" applyFill="1" applyBorder="1">
      <alignment/>
      <protection/>
    </xf>
    <xf numFmtId="174" fontId="56" fillId="0" borderId="36" xfId="80" applyNumberFormat="1" applyBorder="1">
      <alignment/>
      <protection/>
    </xf>
    <xf numFmtId="174" fontId="65" fillId="0" borderId="26" xfId="80" applyNumberFormat="1" applyFont="1" applyBorder="1">
      <alignment/>
      <protection/>
    </xf>
    <xf numFmtId="174" fontId="65" fillId="0" borderId="26" xfId="80" applyNumberFormat="1" applyFont="1" applyFill="1" applyBorder="1">
      <alignment/>
      <protection/>
    </xf>
    <xf numFmtId="174" fontId="65" fillId="0" borderId="24" xfId="80" applyNumberFormat="1" applyFont="1" applyBorder="1">
      <alignment/>
      <protection/>
    </xf>
    <xf numFmtId="174" fontId="23" fillId="0" borderId="33" xfId="80" applyNumberFormat="1" applyFont="1" applyBorder="1">
      <alignment/>
      <protection/>
    </xf>
    <xf numFmtId="0" fontId="0" fillId="0" borderId="0" xfId="100" applyFont="1">
      <alignment/>
      <protection/>
    </xf>
    <xf numFmtId="3" fontId="0" fillId="0" borderId="0" xfId="100" applyNumberFormat="1" applyFont="1">
      <alignment/>
      <protection/>
    </xf>
    <xf numFmtId="174" fontId="24" fillId="0" borderId="24" xfId="80" applyNumberFormat="1" applyFont="1" applyBorder="1">
      <alignment/>
      <protection/>
    </xf>
    <xf numFmtId="174" fontId="65" fillId="67" borderId="26" xfId="80" applyNumberFormat="1" applyFont="1" applyFill="1" applyBorder="1">
      <alignment/>
      <protection/>
    </xf>
    <xf numFmtId="173" fontId="56" fillId="0" borderId="0" xfId="80" applyBorder="1" applyAlignment="1">
      <alignment horizontal="left" vertical="center"/>
      <protection/>
    </xf>
    <xf numFmtId="173" fontId="56" fillId="0" borderId="0" xfId="80" applyBorder="1" applyAlignment="1" quotePrefix="1">
      <alignment horizontal="left" vertical="center"/>
      <protection/>
    </xf>
    <xf numFmtId="173" fontId="65" fillId="0" borderId="35" xfId="80" applyFont="1" applyBorder="1" applyAlignment="1">
      <alignment horizontal="left" vertical="center"/>
      <protection/>
    </xf>
    <xf numFmtId="0" fontId="27" fillId="0" borderId="0" xfId="100" applyFont="1">
      <alignment/>
      <protection/>
    </xf>
    <xf numFmtId="174" fontId="56" fillId="0" borderId="0" xfId="80" applyNumberFormat="1" applyFill="1" applyBorder="1">
      <alignment/>
      <protection/>
    </xf>
    <xf numFmtId="174" fontId="56" fillId="0" borderId="0" xfId="80" applyNumberFormat="1" applyFill="1" applyBorder="1" quotePrefix="1">
      <alignment/>
      <protection/>
    </xf>
    <xf numFmtId="0" fontId="0" fillId="0" borderId="0" xfId="100" applyFont="1" applyAlignment="1">
      <alignment horizontal="right"/>
      <protection/>
    </xf>
    <xf numFmtId="0" fontId="0" fillId="0" borderId="0" xfId="100" applyFont="1" applyAlignment="1">
      <alignment horizontal="left" indent="2"/>
      <protection/>
    </xf>
    <xf numFmtId="174" fontId="65" fillId="68" borderId="36" xfId="80" applyNumberFormat="1" applyFont="1" applyFill="1" applyBorder="1" applyAlignment="1">
      <alignment horizontal="center" vertical="center" wrapText="1"/>
      <protection/>
    </xf>
    <xf numFmtId="174" fontId="56" fillId="68" borderId="26" xfId="80" applyNumberFormat="1" applyFill="1" applyBorder="1" applyAlignment="1">
      <alignment horizontal="center" vertical="center"/>
      <protection/>
    </xf>
    <xf numFmtId="173" fontId="68" fillId="68" borderId="26" xfId="79" applyFill="1" applyBorder="1" applyAlignment="1" applyProtection="1">
      <alignment horizontal="center" vertical="center" wrapText="1"/>
      <protection/>
    </xf>
    <xf numFmtId="174" fontId="56" fillId="68" borderId="26" xfId="80" applyNumberFormat="1" applyFill="1" applyBorder="1">
      <alignment/>
      <protection/>
    </xf>
    <xf numFmtId="174" fontId="65" fillId="68" borderId="26" xfId="80" applyNumberFormat="1" applyFont="1" applyFill="1" applyBorder="1" applyAlignment="1">
      <alignment horizontal="center" vertical="center"/>
      <protection/>
    </xf>
    <xf numFmtId="174" fontId="65" fillId="68" borderId="26" xfId="80" applyNumberFormat="1" applyFont="1" applyFill="1" applyBorder="1">
      <alignment/>
      <protection/>
    </xf>
    <xf numFmtId="174" fontId="56" fillId="68" borderId="37" xfId="80" applyNumberFormat="1" applyFill="1" applyBorder="1" applyAlignment="1">
      <alignment horizontal="center" vertical="center"/>
      <protection/>
    </xf>
    <xf numFmtId="174" fontId="56" fillId="68" borderId="38" xfId="80" applyNumberFormat="1" applyFill="1" applyBorder="1" applyAlignment="1">
      <alignment horizontal="center" vertical="center"/>
      <protection/>
    </xf>
    <xf numFmtId="174" fontId="56" fillId="68" borderId="24" xfId="80" applyNumberFormat="1" applyFill="1" applyBorder="1" applyAlignment="1">
      <alignment horizontal="center" vertical="center"/>
      <protection/>
    </xf>
    <xf numFmtId="173" fontId="68" fillId="68" borderId="24" xfId="79" applyFill="1" applyBorder="1" applyAlignment="1" applyProtection="1">
      <alignment horizontal="center" vertical="center" wrapText="1"/>
      <protection/>
    </xf>
    <xf numFmtId="174" fontId="68" fillId="68" borderId="24" xfId="79" applyNumberFormat="1" applyFill="1" applyBorder="1" applyAlignment="1" applyProtection="1">
      <alignment horizontal="right" wrapText="1"/>
      <protection/>
    </xf>
    <xf numFmtId="174" fontId="56" fillId="68" borderId="24" xfId="80" applyNumberFormat="1" applyFill="1" applyBorder="1">
      <alignment/>
      <protection/>
    </xf>
    <xf numFmtId="174" fontId="65" fillId="68" borderId="37" xfId="80" applyNumberFormat="1" applyFont="1" applyFill="1" applyBorder="1" applyAlignment="1">
      <alignment horizontal="center" vertical="center"/>
      <protection/>
    </xf>
    <xf numFmtId="174" fontId="65" fillId="68" borderId="24" xfId="80" applyNumberFormat="1" applyFont="1" applyFill="1" applyBorder="1" applyAlignment="1">
      <alignment horizontal="center" vertical="center"/>
      <protection/>
    </xf>
    <xf numFmtId="174" fontId="23" fillId="68" borderId="26" xfId="79" applyNumberFormat="1" applyFont="1" applyFill="1" applyBorder="1" applyAlignment="1" applyProtection="1">
      <alignment horizontal="right" wrapText="1"/>
      <protection/>
    </xf>
    <xf numFmtId="174" fontId="68" fillId="68" borderId="26" xfId="79" applyNumberFormat="1" applyFill="1" applyBorder="1" applyAlignment="1" applyProtection="1">
      <alignment horizontal="right" wrapText="1"/>
      <protection/>
    </xf>
    <xf numFmtId="174" fontId="24" fillId="68" borderId="26" xfId="80" applyNumberFormat="1" applyFont="1" applyFill="1" applyBorder="1" applyAlignment="1">
      <alignment horizontal="right"/>
      <protection/>
    </xf>
    <xf numFmtId="174" fontId="65" fillId="68" borderId="26" xfId="80" applyNumberFormat="1" applyFont="1" applyFill="1" applyBorder="1" applyAlignment="1">
      <alignment horizontal="right"/>
      <protection/>
    </xf>
    <xf numFmtId="174" fontId="56" fillId="68" borderId="26" xfId="80" applyNumberFormat="1" applyFill="1" applyBorder="1" applyAlignment="1">
      <alignment horizontal="right"/>
      <protection/>
    </xf>
    <xf numFmtId="174" fontId="56" fillId="68" borderId="24" xfId="80" applyNumberFormat="1" applyFill="1" applyBorder="1" applyAlignment="1">
      <alignment horizontal="right"/>
      <protection/>
    </xf>
    <xf numFmtId="174" fontId="65" fillId="68" borderId="24" xfId="80" applyNumberFormat="1" applyFont="1" applyFill="1" applyBorder="1" applyAlignment="1">
      <alignment horizontal="right"/>
      <protection/>
    </xf>
    <xf numFmtId="174" fontId="56" fillId="68" borderId="29" xfId="80" applyNumberFormat="1" applyFill="1" applyBorder="1" applyAlignment="1">
      <alignment horizontal="right"/>
      <protection/>
    </xf>
    <xf numFmtId="174" fontId="65" fillId="68" borderId="38" xfId="80" applyNumberFormat="1" applyFont="1" applyFill="1" applyBorder="1" applyAlignment="1">
      <alignment horizontal="center" vertical="center"/>
      <protection/>
    </xf>
    <xf numFmtId="174" fontId="65" fillId="68" borderId="24" xfId="80" applyNumberFormat="1" applyFont="1" applyFill="1" applyBorder="1">
      <alignment/>
      <protection/>
    </xf>
    <xf numFmtId="174" fontId="56" fillId="68" borderId="39" xfId="80" applyNumberFormat="1" applyFill="1" applyBorder="1" applyAlignment="1">
      <alignment horizontal="center" vertical="center"/>
      <protection/>
    </xf>
    <xf numFmtId="174" fontId="56" fillId="68" borderId="33" xfId="80" applyNumberFormat="1" applyFill="1" applyBorder="1" applyAlignment="1">
      <alignment horizontal="center" vertical="center"/>
      <protection/>
    </xf>
    <xf numFmtId="173" fontId="68" fillId="68" borderId="33" xfId="79" applyFill="1" applyBorder="1" applyAlignment="1" applyProtection="1">
      <alignment horizontal="center" vertical="center" wrapText="1"/>
      <protection/>
    </xf>
    <xf numFmtId="174" fontId="56" fillId="68" borderId="33" xfId="80" applyNumberFormat="1" applyFill="1" applyBorder="1" applyAlignment="1">
      <alignment horizontal="right"/>
      <protection/>
    </xf>
    <xf numFmtId="174" fontId="56" fillId="68" borderId="33" xfId="80" applyNumberFormat="1" applyFill="1" applyBorder="1">
      <alignment/>
      <protection/>
    </xf>
    <xf numFmtId="174" fontId="23" fillId="68" borderId="39" xfId="80" applyNumberFormat="1" applyFont="1" applyFill="1" applyBorder="1" applyAlignment="1">
      <alignment horizontal="center" vertical="center"/>
      <protection/>
    </xf>
    <xf numFmtId="174" fontId="23" fillId="68" borderId="33" xfId="80" applyNumberFormat="1" applyFont="1" applyFill="1" applyBorder="1" applyAlignment="1">
      <alignment horizontal="center" vertical="center"/>
      <protection/>
    </xf>
    <xf numFmtId="173" fontId="26" fillId="68" borderId="40" xfId="79" applyFont="1" applyFill="1" applyBorder="1" applyAlignment="1" applyProtection="1">
      <alignment horizontal="center" vertical="center" wrapText="1"/>
      <protection/>
    </xf>
    <xf numFmtId="174" fontId="23" fillId="68" borderId="40" xfId="80" applyNumberFormat="1" applyFont="1" applyFill="1" applyBorder="1" applyAlignment="1">
      <alignment horizontal="right"/>
      <protection/>
    </xf>
    <xf numFmtId="174" fontId="23" fillId="68" borderId="40" xfId="80" applyNumberFormat="1" applyFont="1" applyFill="1" applyBorder="1">
      <alignment/>
      <protection/>
    </xf>
    <xf numFmtId="174" fontId="23" fillId="68" borderId="29" xfId="80" applyNumberFormat="1" applyFont="1" applyFill="1" applyBorder="1">
      <alignment/>
      <protection/>
    </xf>
    <xf numFmtId="174" fontId="65" fillId="68" borderId="36" xfId="80" applyNumberFormat="1" applyFont="1" applyFill="1" applyBorder="1" applyAlignment="1">
      <alignment horizontal="center" vertical="center"/>
      <protection/>
    </xf>
    <xf numFmtId="174" fontId="56" fillId="68" borderId="36" xfId="80" applyNumberFormat="1" applyFill="1" applyBorder="1" applyAlignment="1">
      <alignment horizontal="center" vertical="center"/>
      <protection/>
    </xf>
    <xf numFmtId="173" fontId="68" fillId="68" borderId="36" xfId="79" applyFill="1" applyBorder="1" applyAlignment="1" applyProtection="1">
      <alignment horizontal="center" vertical="center" wrapText="1"/>
      <protection/>
    </xf>
    <xf numFmtId="174" fontId="56" fillId="68" borderId="36" xfId="80" applyNumberFormat="1" applyFill="1" applyBorder="1">
      <alignment/>
      <protection/>
    </xf>
    <xf numFmtId="174" fontId="56" fillId="69" borderId="36" xfId="80" applyNumberFormat="1" applyFill="1" applyBorder="1">
      <alignment/>
      <protection/>
    </xf>
    <xf numFmtId="174" fontId="56" fillId="68" borderId="41" xfId="80" applyNumberFormat="1" applyFill="1" applyBorder="1" applyAlignment="1">
      <alignment horizontal="center" vertical="center"/>
      <protection/>
    </xf>
    <xf numFmtId="174" fontId="56" fillId="68" borderId="42" xfId="80" applyNumberFormat="1" applyFill="1" applyBorder="1">
      <alignment/>
      <protection/>
    </xf>
    <xf numFmtId="174" fontId="65" fillId="68" borderId="42" xfId="80" applyNumberFormat="1" applyFont="1" applyFill="1" applyBorder="1">
      <alignment/>
      <protection/>
    </xf>
    <xf numFmtId="174" fontId="56" fillId="68" borderId="43" xfId="80" applyNumberFormat="1" applyFill="1" applyBorder="1">
      <alignment/>
      <protection/>
    </xf>
    <xf numFmtId="174" fontId="65" fillId="68" borderId="43" xfId="80" applyNumberFormat="1" applyFont="1" applyFill="1" applyBorder="1">
      <alignment/>
      <protection/>
    </xf>
    <xf numFmtId="174" fontId="56" fillId="68" borderId="44" xfId="80" applyNumberFormat="1" applyFill="1" applyBorder="1">
      <alignment/>
      <protection/>
    </xf>
    <xf numFmtId="174" fontId="23" fillId="68" borderId="44" xfId="80" applyNumberFormat="1" applyFont="1" applyFill="1" applyBorder="1">
      <alignment/>
      <protection/>
    </xf>
    <xf numFmtId="174" fontId="65" fillId="0" borderId="0" xfId="80" applyNumberFormat="1" applyFont="1" applyBorder="1" applyAlignment="1">
      <alignment horizontal="center" vertical="center" wrapText="1"/>
      <protection/>
    </xf>
    <xf numFmtId="174" fontId="65" fillId="0" borderId="0" xfId="80" applyNumberFormat="1" applyFont="1" applyFill="1" applyBorder="1">
      <alignment/>
      <protection/>
    </xf>
    <xf numFmtId="174" fontId="65" fillId="0" borderId="0" xfId="80" applyNumberFormat="1" applyFont="1" applyBorder="1">
      <alignment/>
      <protection/>
    </xf>
    <xf numFmtId="174" fontId="23" fillId="0" borderId="0" xfId="80" applyNumberFormat="1" applyFont="1" applyBorder="1">
      <alignment/>
      <protection/>
    </xf>
    <xf numFmtId="174" fontId="56" fillId="0" borderId="42" xfId="80" applyNumberFormat="1" applyBorder="1">
      <alignment/>
      <protection/>
    </xf>
    <xf numFmtId="174" fontId="65" fillId="0" borderId="42" xfId="80" applyNumberFormat="1" applyFont="1" applyBorder="1">
      <alignment/>
      <protection/>
    </xf>
    <xf numFmtId="174" fontId="23" fillId="0" borderId="42" xfId="80" applyNumberFormat="1" applyFont="1" applyBorder="1">
      <alignment/>
      <protection/>
    </xf>
    <xf numFmtId="174" fontId="99" fillId="0" borderId="42" xfId="80" applyNumberFormat="1" applyFont="1" applyBorder="1">
      <alignment/>
      <protection/>
    </xf>
    <xf numFmtId="174" fontId="94" fillId="0" borderId="42" xfId="80" applyNumberFormat="1" applyFont="1" applyBorder="1">
      <alignment/>
      <protection/>
    </xf>
    <xf numFmtId="174" fontId="56" fillId="69" borderId="37" xfId="80" applyNumberFormat="1" applyFill="1" applyBorder="1">
      <alignment/>
      <protection/>
    </xf>
    <xf numFmtId="174" fontId="65" fillId="69" borderId="37" xfId="80" applyNumberFormat="1" applyFont="1" applyFill="1" applyBorder="1">
      <alignment/>
      <protection/>
    </xf>
    <xf numFmtId="174" fontId="56" fillId="69" borderId="38" xfId="80" applyNumberFormat="1" applyFill="1" applyBorder="1">
      <alignment/>
      <protection/>
    </xf>
    <xf numFmtId="174" fontId="65" fillId="69" borderId="38" xfId="80" applyNumberFormat="1" applyFont="1" applyFill="1" applyBorder="1">
      <alignment/>
      <protection/>
    </xf>
    <xf numFmtId="174" fontId="56" fillId="69" borderId="39" xfId="80" applyNumberFormat="1" applyFill="1" applyBorder="1">
      <alignment/>
      <protection/>
    </xf>
    <xf numFmtId="174" fontId="23" fillId="69" borderId="39" xfId="80" applyNumberFormat="1" applyFont="1" applyFill="1" applyBorder="1">
      <alignment/>
      <protection/>
    </xf>
    <xf numFmtId="174" fontId="56" fillId="69" borderId="45" xfId="80" applyNumberFormat="1" applyFill="1" applyBorder="1">
      <alignment/>
      <protection/>
    </xf>
    <xf numFmtId="174" fontId="56" fillId="69" borderId="46" xfId="80" applyNumberFormat="1" applyFill="1" applyBorder="1">
      <alignment/>
      <protection/>
    </xf>
    <xf numFmtId="174" fontId="65" fillId="69" borderId="45" xfId="80" applyNumberFormat="1" applyFont="1" applyFill="1" applyBorder="1">
      <alignment/>
      <protection/>
    </xf>
    <xf numFmtId="174" fontId="65" fillId="69" borderId="46" xfId="80" applyNumberFormat="1" applyFont="1" applyFill="1" applyBorder="1">
      <alignment/>
      <protection/>
    </xf>
    <xf numFmtId="174" fontId="56" fillId="69" borderId="47" xfId="80" applyNumberFormat="1" applyFill="1" applyBorder="1">
      <alignment/>
      <protection/>
    </xf>
    <xf numFmtId="174" fontId="65" fillId="0" borderId="35" xfId="80" applyNumberFormat="1" applyFont="1" applyBorder="1" applyAlignment="1">
      <alignment horizontal="center" vertical="center" wrapText="1"/>
      <protection/>
    </xf>
    <xf numFmtId="174" fontId="56" fillId="0" borderId="35" xfId="80" applyNumberFormat="1" applyFill="1" applyBorder="1">
      <alignment/>
      <protection/>
    </xf>
    <xf numFmtId="174" fontId="65" fillId="0" borderId="35" xfId="80" applyNumberFormat="1" applyFont="1" applyFill="1" applyBorder="1">
      <alignment/>
      <protection/>
    </xf>
    <xf numFmtId="174" fontId="56" fillId="0" borderId="35" xfId="80" applyNumberFormat="1" applyBorder="1">
      <alignment/>
      <protection/>
    </xf>
    <xf numFmtId="174" fontId="65" fillId="0" borderId="35" xfId="80" applyNumberFormat="1" applyFont="1" applyBorder="1">
      <alignment/>
      <protection/>
    </xf>
    <xf numFmtId="174" fontId="23" fillId="0" borderId="35" xfId="80" applyNumberFormat="1" applyFont="1" applyBorder="1">
      <alignment/>
      <protection/>
    </xf>
    <xf numFmtId="174" fontId="65" fillId="0" borderId="48" xfId="80" applyNumberFormat="1" applyFont="1" applyBorder="1">
      <alignment/>
      <protection/>
    </xf>
    <xf numFmtId="174" fontId="65" fillId="0" borderId="49" xfId="80" applyNumberFormat="1" applyFont="1" applyBorder="1">
      <alignment/>
      <protection/>
    </xf>
    <xf numFmtId="173" fontId="56" fillId="0" borderId="0" xfId="80" applyFont="1" applyBorder="1">
      <alignment/>
      <protection/>
    </xf>
    <xf numFmtId="174" fontId="56" fillId="0" borderId="48" xfId="80" applyNumberFormat="1" applyFont="1" applyBorder="1">
      <alignment/>
      <protection/>
    </xf>
    <xf numFmtId="174" fontId="56" fillId="0" borderId="36" xfId="80" applyNumberFormat="1" applyFont="1" applyBorder="1">
      <alignment/>
      <protection/>
    </xf>
    <xf numFmtId="174" fontId="56" fillId="0" borderId="0" xfId="80" applyNumberFormat="1" applyFont="1" applyBorder="1">
      <alignment/>
      <protection/>
    </xf>
    <xf numFmtId="174" fontId="56" fillId="0" borderId="0" xfId="80" applyNumberFormat="1" applyFont="1" applyFill="1" applyBorder="1">
      <alignment/>
      <protection/>
    </xf>
    <xf numFmtId="174" fontId="56" fillId="0" borderId="42" xfId="80" applyNumberFormat="1" applyFont="1" applyBorder="1">
      <alignment/>
      <protection/>
    </xf>
    <xf numFmtId="174" fontId="56" fillId="69" borderId="45" xfId="80" applyNumberFormat="1" applyFont="1" applyFill="1" applyBorder="1">
      <alignment/>
      <protection/>
    </xf>
    <xf numFmtId="173" fontId="56" fillId="0" borderId="0" xfId="80" applyBorder="1" applyAlignment="1">
      <alignment horizontal="left"/>
      <protection/>
    </xf>
    <xf numFmtId="174" fontId="65" fillId="0" borderId="50" xfId="80" applyNumberFormat="1" applyFont="1" applyBorder="1" applyAlignment="1">
      <alignment vertical="center" wrapText="1"/>
      <protection/>
    </xf>
    <xf numFmtId="174" fontId="65" fillId="0" borderId="49" xfId="80" applyNumberFormat="1" applyFont="1" applyBorder="1" applyAlignment="1">
      <alignment vertical="center" wrapText="1"/>
      <protection/>
    </xf>
    <xf numFmtId="174" fontId="65" fillId="67" borderId="49" xfId="80" applyNumberFormat="1" applyFont="1" applyFill="1" applyBorder="1" applyAlignment="1">
      <alignment vertical="center" wrapText="1"/>
      <protection/>
    </xf>
    <xf numFmtId="173" fontId="65" fillId="68" borderId="36" xfId="80" applyFont="1" applyFill="1" applyBorder="1" applyAlignment="1">
      <alignment horizontal="center" vertical="center" wrapText="1"/>
      <protection/>
    </xf>
    <xf numFmtId="174" fontId="65" fillId="68" borderId="50" xfId="80" applyNumberFormat="1" applyFont="1" applyFill="1" applyBorder="1" applyAlignment="1">
      <alignment horizontal="center" vertical="center" wrapText="1"/>
      <protection/>
    </xf>
    <xf numFmtId="174" fontId="65" fillId="68" borderId="49" xfId="80" applyNumberFormat="1" applyFont="1" applyFill="1" applyBorder="1" applyAlignment="1">
      <alignment horizontal="center" vertical="center" wrapText="1"/>
      <protection/>
    </xf>
    <xf numFmtId="174" fontId="65" fillId="69" borderId="50" xfId="80" applyNumberFormat="1" applyFont="1" applyFill="1" applyBorder="1" applyAlignment="1">
      <alignment horizontal="center" vertical="center" wrapText="1"/>
      <protection/>
    </xf>
    <xf numFmtId="174" fontId="65" fillId="69" borderId="49" xfId="80" applyNumberFormat="1" applyFont="1" applyFill="1" applyBorder="1" applyAlignment="1">
      <alignment horizontal="center" vertical="center" wrapText="1"/>
      <protection/>
    </xf>
    <xf numFmtId="174" fontId="65" fillId="0" borderId="50" xfId="80" applyNumberFormat="1" applyFont="1" applyBorder="1" applyAlignment="1">
      <alignment horizontal="center" vertical="center" wrapText="1"/>
      <protection/>
    </xf>
    <xf numFmtId="174" fontId="65" fillId="0" borderId="49" xfId="80" applyNumberFormat="1" applyFont="1" applyBorder="1" applyAlignment="1">
      <alignment horizontal="center" vertical="center" wrapText="1"/>
      <protection/>
    </xf>
    <xf numFmtId="173" fontId="65" fillId="0" borderId="51" xfId="80" applyFont="1" applyBorder="1" applyAlignment="1">
      <alignment horizontal="center"/>
      <protection/>
    </xf>
    <xf numFmtId="174" fontId="65" fillId="69" borderId="52" xfId="80" applyNumberFormat="1" applyFont="1" applyFill="1" applyBorder="1" applyAlignment="1">
      <alignment horizontal="center" vertical="center" wrapText="1"/>
      <protection/>
    </xf>
    <xf numFmtId="174" fontId="65" fillId="69" borderId="53" xfId="80" applyNumberFormat="1" applyFont="1" applyFill="1" applyBorder="1" applyAlignment="1">
      <alignment horizontal="center" vertical="center" wrapText="1"/>
      <protection/>
    </xf>
    <xf numFmtId="173" fontId="65" fillId="0" borderId="24" xfId="80" applyFont="1" applyFill="1" applyBorder="1" applyAlignment="1">
      <alignment horizontal="right" vertical="center" wrapText="1"/>
      <protection/>
    </xf>
    <xf numFmtId="9" fontId="98" fillId="0" borderId="24" xfId="80" applyNumberFormat="1" applyFont="1" applyBorder="1" applyAlignment="1">
      <alignment horizontal="right" wrapText="1"/>
      <protection/>
    </xf>
    <xf numFmtId="0" fontId="3" fillId="56" borderId="54" xfId="0" applyFont="1" applyFill="1" applyBorder="1" applyAlignment="1">
      <alignment horizontal="left"/>
    </xf>
    <xf numFmtId="0" fontId="4" fillId="56" borderId="0" xfId="0" applyFont="1" applyFill="1" applyAlignment="1">
      <alignment horizontal="left"/>
    </xf>
    <xf numFmtId="3" fontId="22" fillId="0" borderId="32" xfId="83" applyNumberFormat="1" applyFont="1" applyBorder="1" applyAlignment="1">
      <alignment horizontal="center"/>
      <protection/>
    </xf>
    <xf numFmtId="179" fontId="14" fillId="70" borderId="32" xfId="83" applyNumberFormat="1" applyFont="1" applyFill="1" applyBorder="1" applyAlignment="1">
      <alignment horizontal="center"/>
      <protection/>
    </xf>
    <xf numFmtId="179" fontId="21" fillId="65" borderId="32" xfId="83" applyNumberFormat="1" applyFont="1" applyFill="1" applyBorder="1" applyAlignment="1">
      <alignment horizontal="center" vertical="center" wrapText="1"/>
      <protection/>
    </xf>
    <xf numFmtId="0" fontId="21" fillId="66" borderId="32" xfId="83" applyFont="1" applyFill="1" applyBorder="1" applyAlignment="1">
      <alignment horizontal="center" vertical="center" shrinkToFit="1"/>
      <protection/>
    </xf>
    <xf numFmtId="174" fontId="65" fillId="0" borderId="36" xfId="80" applyNumberFormat="1" applyFont="1" applyBorder="1" applyAlignment="1">
      <alignment vertical="center" wrapText="1"/>
      <protection/>
    </xf>
    <xf numFmtId="174" fontId="65" fillId="0" borderId="55" xfId="80" applyNumberFormat="1" applyFont="1" applyBorder="1" applyAlignment="1">
      <alignment vertical="center" wrapText="1"/>
      <protection/>
    </xf>
    <xf numFmtId="174" fontId="65" fillId="67" borderId="50" xfId="80" applyNumberFormat="1" applyFont="1" applyFill="1" applyBorder="1" applyAlignment="1">
      <alignment vertical="center" wrapText="1"/>
      <protection/>
    </xf>
    <xf numFmtId="174" fontId="65" fillId="0" borderId="50" xfId="80" applyNumberFormat="1" applyFont="1" applyFill="1" applyBorder="1" applyAlignment="1">
      <alignment vertical="center" wrapText="1"/>
      <protection/>
    </xf>
    <xf numFmtId="174" fontId="65" fillId="67" borderId="55" xfId="80" applyNumberFormat="1" applyFont="1" applyFill="1" applyBorder="1" applyAlignment="1">
      <alignment vertical="center" wrapText="1"/>
      <protection/>
    </xf>
  </cellXfs>
  <cellStyles count="11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zent1" xfId="57"/>
    <cellStyle name="Akzent2" xfId="58"/>
    <cellStyle name="Akzent3" xfId="59"/>
    <cellStyle name="Akzent4" xfId="60"/>
    <cellStyle name="Akzent5" xfId="61"/>
    <cellStyle name="Akzent6" xfId="62"/>
    <cellStyle name="Ausgabe" xfId="63"/>
    <cellStyle name="Bad" xfId="64"/>
    <cellStyle name="Berechnung" xfId="65"/>
    <cellStyle name="Calculation" xfId="66"/>
    <cellStyle name="Check Cell" xfId="67"/>
    <cellStyle name="Comma" xfId="68"/>
    <cellStyle name="Comma [0]" xfId="69"/>
    <cellStyle name="Comma 2" xfId="70"/>
    <cellStyle name="Currency" xfId="71"/>
    <cellStyle name="Currency [0]" xfId="72"/>
    <cellStyle name="Eingabe" xfId="73"/>
    <cellStyle name="Ergebnis" xfId="74"/>
    <cellStyle name="Erklärender Text" xfId="75"/>
    <cellStyle name="Excel Built-in Bad" xfId="76"/>
    <cellStyle name="Excel Built-in Comma" xfId="77"/>
    <cellStyle name="Excel Built-in Good" xfId="78"/>
    <cellStyle name="Excel Built-in Hyperlink" xfId="79"/>
    <cellStyle name="Excel Built-in Normal" xfId="80"/>
    <cellStyle name="Excel Built-in Normal 1" xfId="81"/>
    <cellStyle name="Excel Built-in Normal 2" xfId="82"/>
    <cellStyle name="Excel Built-in Normal 3" xfId="83"/>
    <cellStyle name="Excel Built-in Percent" xfId="84"/>
    <cellStyle name="Explanatory Text" xfId="85"/>
    <cellStyle name="Followed Hyperlink" xfId="86"/>
    <cellStyle name="Good" xfId="87"/>
    <cellStyle name="Gut" xfId="88"/>
    <cellStyle name="Heading" xfId="89"/>
    <cellStyle name="Heading 1" xfId="90"/>
    <cellStyle name="Heading 2" xfId="91"/>
    <cellStyle name="Heading 3" xfId="92"/>
    <cellStyle name="Heading 4" xfId="93"/>
    <cellStyle name="Heading1" xfId="94"/>
    <cellStyle name="Heading1 1" xfId="95"/>
    <cellStyle name="Hyperlink" xfId="96"/>
    <cellStyle name="Input" xfId="97"/>
    <cellStyle name="Linked Cell" xfId="98"/>
    <cellStyle name="Neutral" xfId="99"/>
    <cellStyle name="Normal 2" xfId="100"/>
    <cellStyle name="Normal 2 2" xfId="101"/>
    <cellStyle name="Normal 2 3" xfId="102"/>
    <cellStyle name="Normal 3" xfId="103"/>
    <cellStyle name="Note" xfId="104"/>
    <cellStyle name="Notiz" xfId="105"/>
    <cellStyle name="Output" xfId="106"/>
    <cellStyle name="Percent" xfId="107"/>
    <cellStyle name="Percent 2" xfId="108"/>
    <cellStyle name="Percent 2 2" xfId="109"/>
    <cellStyle name="Percent 3" xfId="110"/>
    <cellStyle name="Result" xfId="111"/>
    <cellStyle name="Result 1" xfId="112"/>
    <cellStyle name="Result2" xfId="113"/>
    <cellStyle name="Result2 1" xfId="114"/>
    <cellStyle name="Schlecht" xfId="115"/>
    <cellStyle name="Title" xfId="116"/>
    <cellStyle name="Total" xfId="117"/>
    <cellStyle name="Überschrift" xfId="118"/>
    <cellStyle name="Überschrift 1" xfId="119"/>
    <cellStyle name="Überschrift 2" xfId="120"/>
    <cellStyle name="Überschrift 3" xfId="121"/>
    <cellStyle name="Überschrift 4" xfId="122"/>
    <cellStyle name="Verknüpfte Zelle" xfId="123"/>
    <cellStyle name="Warnender Text" xfId="124"/>
    <cellStyle name="Warning Text" xfId="125"/>
    <cellStyle name="Zelle überprüfen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5</xdr:row>
      <xdr:rowOff>123825</xdr:rowOff>
    </xdr:from>
    <xdr:to>
      <xdr:col>2</xdr:col>
      <xdr:colOff>95250</xdr:colOff>
      <xdr:row>6</xdr:row>
      <xdr:rowOff>38100</xdr:rowOff>
    </xdr:to>
    <xdr:pic>
      <xdr:nvPicPr>
        <xdr:cNvPr id="1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186690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10</xdr:row>
      <xdr:rowOff>0</xdr:rowOff>
    </xdr:from>
    <xdr:to>
      <xdr:col>2</xdr:col>
      <xdr:colOff>95250</xdr:colOff>
      <xdr:row>10</xdr:row>
      <xdr:rowOff>114300</xdr:rowOff>
    </xdr:to>
    <xdr:pic>
      <xdr:nvPicPr>
        <xdr:cNvPr id="2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272415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10</xdr:row>
      <xdr:rowOff>0</xdr:rowOff>
    </xdr:from>
    <xdr:to>
      <xdr:col>2</xdr:col>
      <xdr:colOff>95250</xdr:colOff>
      <xdr:row>10</xdr:row>
      <xdr:rowOff>114300</xdr:rowOff>
    </xdr:to>
    <xdr:pic>
      <xdr:nvPicPr>
        <xdr:cNvPr id="3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272415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10</xdr:row>
      <xdr:rowOff>0</xdr:rowOff>
    </xdr:from>
    <xdr:to>
      <xdr:col>2</xdr:col>
      <xdr:colOff>95250</xdr:colOff>
      <xdr:row>10</xdr:row>
      <xdr:rowOff>114300</xdr:rowOff>
    </xdr:to>
    <xdr:pic>
      <xdr:nvPicPr>
        <xdr:cNvPr id="4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272415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10</xdr:row>
      <xdr:rowOff>133350</xdr:rowOff>
    </xdr:from>
    <xdr:to>
      <xdr:col>2</xdr:col>
      <xdr:colOff>95250</xdr:colOff>
      <xdr:row>11</xdr:row>
      <xdr:rowOff>57150</xdr:rowOff>
    </xdr:to>
    <xdr:pic>
      <xdr:nvPicPr>
        <xdr:cNvPr id="5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285750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14</xdr:row>
      <xdr:rowOff>57150</xdr:rowOff>
    </xdr:from>
    <xdr:to>
      <xdr:col>2</xdr:col>
      <xdr:colOff>95250</xdr:colOff>
      <xdr:row>14</xdr:row>
      <xdr:rowOff>171450</xdr:rowOff>
    </xdr:to>
    <xdr:pic>
      <xdr:nvPicPr>
        <xdr:cNvPr id="6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356235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16</xdr:row>
      <xdr:rowOff>28575</xdr:rowOff>
    </xdr:from>
    <xdr:to>
      <xdr:col>2</xdr:col>
      <xdr:colOff>95250</xdr:colOff>
      <xdr:row>16</xdr:row>
      <xdr:rowOff>142875</xdr:rowOff>
    </xdr:to>
    <xdr:pic>
      <xdr:nvPicPr>
        <xdr:cNvPr id="7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392430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20</xdr:row>
      <xdr:rowOff>114300</xdr:rowOff>
    </xdr:from>
    <xdr:to>
      <xdr:col>2</xdr:col>
      <xdr:colOff>95250</xdr:colOff>
      <xdr:row>21</xdr:row>
      <xdr:rowOff>38100</xdr:rowOff>
    </xdr:to>
    <xdr:pic>
      <xdr:nvPicPr>
        <xdr:cNvPr id="8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479107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22</xdr:row>
      <xdr:rowOff>85725</xdr:rowOff>
    </xdr:from>
    <xdr:to>
      <xdr:col>2</xdr:col>
      <xdr:colOff>95250</xdr:colOff>
      <xdr:row>23</xdr:row>
      <xdr:rowOff>9525</xdr:rowOff>
    </xdr:to>
    <xdr:pic>
      <xdr:nvPicPr>
        <xdr:cNvPr id="9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515302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24</xdr:row>
      <xdr:rowOff>66675</xdr:rowOff>
    </xdr:from>
    <xdr:to>
      <xdr:col>2</xdr:col>
      <xdr:colOff>95250</xdr:colOff>
      <xdr:row>24</xdr:row>
      <xdr:rowOff>180975</xdr:rowOff>
    </xdr:to>
    <xdr:pic>
      <xdr:nvPicPr>
        <xdr:cNvPr id="10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552450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25</xdr:row>
      <xdr:rowOff>38100</xdr:rowOff>
    </xdr:from>
    <xdr:to>
      <xdr:col>2</xdr:col>
      <xdr:colOff>95250</xdr:colOff>
      <xdr:row>25</xdr:row>
      <xdr:rowOff>152400</xdr:rowOff>
    </xdr:to>
    <xdr:pic>
      <xdr:nvPicPr>
        <xdr:cNvPr id="11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569595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26</xdr:row>
      <xdr:rowOff>9525</xdr:rowOff>
    </xdr:from>
    <xdr:to>
      <xdr:col>2</xdr:col>
      <xdr:colOff>95250</xdr:colOff>
      <xdr:row>26</xdr:row>
      <xdr:rowOff>123825</xdr:rowOff>
    </xdr:to>
    <xdr:pic>
      <xdr:nvPicPr>
        <xdr:cNvPr id="12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586740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26</xdr:row>
      <xdr:rowOff>171450</xdr:rowOff>
    </xdr:from>
    <xdr:to>
      <xdr:col>2</xdr:col>
      <xdr:colOff>95250</xdr:colOff>
      <xdr:row>27</xdr:row>
      <xdr:rowOff>85725</xdr:rowOff>
    </xdr:to>
    <xdr:pic>
      <xdr:nvPicPr>
        <xdr:cNvPr id="13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602932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27</xdr:row>
      <xdr:rowOff>152400</xdr:rowOff>
    </xdr:from>
    <xdr:to>
      <xdr:col>2</xdr:col>
      <xdr:colOff>95250</xdr:colOff>
      <xdr:row>28</xdr:row>
      <xdr:rowOff>66675</xdr:rowOff>
    </xdr:to>
    <xdr:pic>
      <xdr:nvPicPr>
        <xdr:cNvPr id="14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621030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30</xdr:row>
      <xdr:rowOff>66675</xdr:rowOff>
    </xdr:from>
    <xdr:to>
      <xdr:col>2</xdr:col>
      <xdr:colOff>95250</xdr:colOff>
      <xdr:row>30</xdr:row>
      <xdr:rowOff>180975</xdr:rowOff>
    </xdr:to>
    <xdr:pic>
      <xdr:nvPicPr>
        <xdr:cNvPr id="15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672465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31</xdr:row>
      <xdr:rowOff>47625</xdr:rowOff>
    </xdr:from>
    <xdr:to>
      <xdr:col>2</xdr:col>
      <xdr:colOff>95250</xdr:colOff>
      <xdr:row>31</xdr:row>
      <xdr:rowOff>161925</xdr:rowOff>
    </xdr:to>
    <xdr:pic>
      <xdr:nvPicPr>
        <xdr:cNvPr id="16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690562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33</xdr:row>
      <xdr:rowOff>19050</xdr:rowOff>
    </xdr:from>
    <xdr:to>
      <xdr:col>2</xdr:col>
      <xdr:colOff>95250</xdr:colOff>
      <xdr:row>33</xdr:row>
      <xdr:rowOff>133350</xdr:rowOff>
    </xdr:to>
    <xdr:pic>
      <xdr:nvPicPr>
        <xdr:cNvPr id="17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727710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33</xdr:row>
      <xdr:rowOff>180975</xdr:rowOff>
    </xdr:from>
    <xdr:to>
      <xdr:col>2</xdr:col>
      <xdr:colOff>95250</xdr:colOff>
      <xdr:row>34</xdr:row>
      <xdr:rowOff>95250</xdr:rowOff>
    </xdr:to>
    <xdr:pic>
      <xdr:nvPicPr>
        <xdr:cNvPr id="18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743902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35</xdr:row>
      <xdr:rowOff>152400</xdr:rowOff>
    </xdr:from>
    <xdr:to>
      <xdr:col>2</xdr:col>
      <xdr:colOff>95250</xdr:colOff>
      <xdr:row>36</xdr:row>
      <xdr:rowOff>66675</xdr:rowOff>
    </xdr:to>
    <xdr:pic>
      <xdr:nvPicPr>
        <xdr:cNvPr id="19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780097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36</xdr:row>
      <xdr:rowOff>133350</xdr:rowOff>
    </xdr:from>
    <xdr:to>
      <xdr:col>2</xdr:col>
      <xdr:colOff>95250</xdr:colOff>
      <xdr:row>37</xdr:row>
      <xdr:rowOff>57150</xdr:rowOff>
    </xdr:to>
    <xdr:pic>
      <xdr:nvPicPr>
        <xdr:cNvPr id="20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798195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37</xdr:row>
      <xdr:rowOff>104775</xdr:rowOff>
    </xdr:from>
    <xdr:to>
      <xdr:col>2</xdr:col>
      <xdr:colOff>95250</xdr:colOff>
      <xdr:row>38</xdr:row>
      <xdr:rowOff>19050</xdr:rowOff>
    </xdr:to>
    <xdr:pic>
      <xdr:nvPicPr>
        <xdr:cNvPr id="21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814387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40</xdr:row>
      <xdr:rowOff>28575</xdr:rowOff>
    </xdr:from>
    <xdr:to>
      <xdr:col>2</xdr:col>
      <xdr:colOff>95250</xdr:colOff>
      <xdr:row>40</xdr:row>
      <xdr:rowOff>142875</xdr:rowOff>
    </xdr:to>
    <xdr:pic>
      <xdr:nvPicPr>
        <xdr:cNvPr id="22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865822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41</xdr:row>
      <xdr:rowOff>0</xdr:rowOff>
    </xdr:from>
    <xdr:to>
      <xdr:col>2</xdr:col>
      <xdr:colOff>95250</xdr:colOff>
      <xdr:row>41</xdr:row>
      <xdr:rowOff>114300</xdr:rowOff>
    </xdr:to>
    <xdr:pic>
      <xdr:nvPicPr>
        <xdr:cNvPr id="23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882015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41</xdr:row>
      <xdr:rowOff>161925</xdr:rowOff>
    </xdr:from>
    <xdr:to>
      <xdr:col>2</xdr:col>
      <xdr:colOff>95250</xdr:colOff>
      <xdr:row>42</xdr:row>
      <xdr:rowOff>76200</xdr:rowOff>
    </xdr:to>
    <xdr:pic>
      <xdr:nvPicPr>
        <xdr:cNvPr id="24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898207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42</xdr:row>
      <xdr:rowOff>133350</xdr:rowOff>
    </xdr:from>
    <xdr:to>
      <xdr:col>2</xdr:col>
      <xdr:colOff>95250</xdr:colOff>
      <xdr:row>43</xdr:row>
      <xdr:rowOff>57150</xdr:rowOff>
    </xdr:to>
    <xdr:pic>
      <xdr:nvPicPr>
        <xdr:cNvPr id="25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915352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44</xdr:row>
      <xdr:rowOff>114300</xdr:rowOff>
    </xdr:from>
    <xdr:to>
      <xdr:col>2</xdr:col>
      <xdr:colOff>95250</xdr:colOff>
      <xdr:row>45</xdr:row>
      <xdr:rowOff>38100</xdr:rowOff>
    </xdr:to>
    <xdr:pic>
      <xdr:nvPicPr>
        <xdr:cNvPr id="26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952500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46</xdr:row>
      <xdr:rowOff>85725</xdr:rowOff>
    </xdr:from>
    <xdr:to>
      <xdr:col>2</xdr:col>
      <xdr:colOff>95250</xdr:colOff>
      <xdr:row>47</xdr:row>
      <xdr:rowOff>9525</xdr:rowOff>
    </xdr:to>
    <xdr:pic>
      <xdr:nvPicPr>
        <xdr:cNvPr id="27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988695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47</xdr:row>
      <xdr:rowOff>57150</xdr:rowOff>
    </xdr:from>
    <xdr:to>
      <xdr:col>2</xdr:col>
      <xdr:colOff>95250</xdr:colOff>
      <xdr:row>47</xdr:row>
      <xdr:rowOff>171450</xdr:rowOff>
    </xdr:to>
    <xdr:pic>
      <xdr:nvPicPr>
        <xdr:cNvPr id="28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1004887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48</xdr:row>
      <xdr:rowOff>28575</xdr:rowOff>
    </xdr:from>
    <xdr:to>
      <xdr:col>2</xdr:col>
      <xdr:colOff>95250</xdr:colOff>
      <xdr:row>48</xdr:row>
      <xdr:rowOff>142875</xdr:rowOff>
    </xdr:to>
    <xdr:pic>
      <xdr:nvPicPr>
        <xdr:cNvPr id="29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1022032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49</xdr:row>
      <xdr:rowOff>9525</xdr:rowOff>
    </xdr:from>
    <xdr:to>
      <xdr:col>2</xdr:col>
      <xdr:colOff>95250</xdr:colOff>
      <xdr:row>49</xdr:row>
      <xdr:rowOff>123825</xdr:rowOff>
    </xdr:to>
    <xdr:pic>
      <xdr:nvPicPr>
        <xdr:cNvPr id="30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1039177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49</xdr:row>
      <xdr:rowOff>171450</xdr:rowOff>
    </xdr:from>
    <xdr:to>
      <xdr:col>2</xdr:col>
      <xdr:colOff>95250</xdr:colOff>
      <xdr:row>50</xdr:row>
      <xdr:rowOff>85725</xdr:rowOff>
    </xdr:to>
    <xdr:pic>
      <xdr:nvPicPr>
        <xdr:cNvPr id="31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1055370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52</xdr:row>
      <xdr:rowOff>95250</xdr:rowOff>
    </xdr:from>
    <xdr:to>
      <xdr:col>2</xdr:col>
      <xdr:colOff>95250</xdr:colOff>
      <xdr:row>53</xdr:row>
      <xdr:rowOff>19050</xdr:rowOff>
    </xdr:to>
    <xdr:pic>
      <xdr:nvPicPr>
        <xdr:cNvPr id="32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1106805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53</xdr:row>
      <xdr:rowOff>66675</xdr:rowOff>
    </xdr:from>
    <xdr:to>
      <xdr:col>2</xdr:col>
      <xdr:colOff>95250</xdr:colOff>
      <xdr:row>53</xdr:row>
      <xdr:rowOff>180975</xdr:rowOff>
    </xdr:to>
    <xdr:pic>
      <xdr:nvPicPr>
        <xdr:cNvPr id="33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1122997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54</xdr:row>
      <xdr:rowOff>38100</xdr:rowOff>
    </xdr:from>
    <xdr:to>
      <xdr:col>2</xdr:col>
      <xdr:colOff>95250</xdr:colOff>
      <xdr:row>54</xdr:row>
      <xdr:rowOff>152400</xdr:rowOff>
    </xdr:to>
    <xdr:pic>
      <xdr:nvPicPr>
        <xdr:cNvPr id="34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1140142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55</xdr:row>
      <xdr:rowOff>9525</xdr:rowOff>
    </xdr:from>
    <xdr:to>
      <xdr:col>2</xdr:col>
      <xdr:colOff>95250</xdr:colOff>
      <xdr:row>55</xdr:row>
      <xdr:rowOff>123825</xdr:rowOff>
    </xdr:to>
    <xdr:pic>
      <xdr:nvPicPr>
        <xdr:cNvPr id="35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1156335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55</xdr:row>
      <xdr:rowOff>180975</xdr:rowOff>
    </xdr:from>
    <xdr:to>
      <xdr:col>2</xdr:col>
      <xdr:colOff>95250</xdr:colOff>
      <xdr:row>56</xdr:row>
      <xdr:rowOff>95250</xdr:rowOff>
    </xdr:to>
    <xdr:pic>
      <xdr:nvPicPr>
        <xdr:cNvPr id="36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1173480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56</xdr:row>
      <xdr:rowOff>152400</xdr:rowOff>
    </xdr:from>
    <xdr:to>
      <xdr:col>2</xdr:col>
      <xdr:colOff>95250</xdr:colOff>
      <xdr:row>57</xdr:row>
      <xdr:rowOff>76200</xdr:rowOff>
    </xdr:to>
    <xdr:pic>
      <xdr:nvPicPr>
        <xdr:cNvPr id="37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1190625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58</xdr:row>
      <xdr:rowOff>123825</xdr:rowOff>
    </xdr:from>
    <xdr:to>
      <xdr:col>2</xdr:col>
      <xdr:colOff>95250</xdr:colOff>
      <xdr:row>59</xdr:row>
      <xdr:rowOff>47625</xdr:rowOff>
    </xdr:to>
    <xdr:pic>
      <xdr:nvPicPr>
        <xdr:cNvPr id="38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1226820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60</xdr:row>
      <xdr:rowOff>95250</xdr:rowOff>
    </xdr:from>
    <xdr:to>
      <xdr:col>2</xdr:col>
      <xdr:colOff>95250</xdr:colOff>
      <xdr:row>61</xdr:row>
      <xdr:rowOff>9525</xdr:rowOff>
    </xdr:to>
    <xdr:pic>
      <xdr:nvPicPr>
        <xdr:cNvPr id="39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1263015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61</xdr:row>
      <xdr:rowOff>76200</xdr:rowOff>
    </xdr:from>
    <xdr:to>
      <xdr:col>2</xdr:col>
      <xdr:colOff>95250</xdr:colOff>
      <xdr:row>61</xdr:row>
      <xdr:rowOff>190500</xdr:rowOff>
    </xdr:to>
    <xdr:pic>
      <xdr:nvPicPr>
        <xdr:cNvPr id="40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1281112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63</xdr:row>
      <xdr:rowOff>180975</xdr:rowOff>
    </xdr:from>
    <xdr:to>
      <xdr:col>2</xdr:col>
      <xdr:colOff>95250</xdr:colOff>
      <xdr:row>64</xdr:row>
      <xdr:rowOff>95250</xdr:rowOff>
    </xdr:to>
    <xdr:pic>
      <xdr:nvPicPr>
        <xdr:cNvPr id="41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1331595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64</xdr:row>
      <xdr:rowOff>161925</xdr:rowOff>
    </xdr:from>
    <xdr:to>
      <xdr:col>2</xdr:col>
      <xdr:colOff>95250</xdr:colOff>
      <xdr:row>65</xdr:row>
      <xdr:rowOff>76200</xdr:rowOff>
    </xdr:to>
    <xdr:pic>
      <xdr:nvPicPr>
        <xdr:cNvPr id="42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1349692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68</xdr:row>
      <xdr:rowOff>57150</xdr:rowOff>
    </xdr:from>
    <xdr:to>
      <xdr:col>2</xdr:col>
      <xdr:colOff>95250</xdr:colOff>
      <xdr:row>68</xdr:row>
      <xdr:rowOff>171450</xdr:rowOff>
    </xdr:to>
    <xdr:pic>
      <xdr:nvPicPr>
        <xdr:cNvPr id="43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1419225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69</xdr:row>
      <xdr:rowOff>28575</xdr:rowOff>
    </xdr:from>
    <xdr:to>
      <xdr:col>2</xdr:col>
      <xdr:colOff>95250</xdr:colOff>
      <xdr:row>69</xdr:row>
      <xdr:rowOff>142875</xdr:rowOff>
    </xdr:to>
    <xdr:pic>
      <xdr:nvPicPr>
        <xdr:cNvPr id="44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1436370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71</xdr:row>
      <xdr:rowOff>0</xdr:rowOff>
    </xdr:from>
    <xdr:to>
      <xdr:col>2</xdr:col>
      <xdr:colOff>95250</xdr:colOff>
      <xdr:row>71</xdr:row>
      <xdr:rowOff>114300</xdr:rowOff>
    </xdr:to>
    <xdr:pic>
      <xdr:nvPicPr>
        <xdr:cNvPr id="45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1473517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71</xdr:row>
      <xdr:rowOff>161925</xdr:rowOff>
    </xdr:from>
    <xdr:to>
      <xdr:col>2</xdr:col>
      <xdr:colOff>95250</xdr:colOff>
      <xdr:row>72</xdr:row>
      <xdr:rowOff>76200</xdr:rowOff>
    </xdr:to>
    <xdr:pic>
      <xdr:nvPicPr>
        <xdr:cNvPr id="46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1489710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73</xdr:row>
      <xdr:rowOff>142875</xdr:rowOff>
    </xdr:from>
    <xdr:to>
      <xdr:col>2</xdr:col>
      <xdr:colOff>95250</xdr:colOff>
      <xdr:row>74</xdr:row>
      <xdr:rowOff>57150</xdr:rowOff>
    </xdr:to>
    <xdr:pic>
      <xdr:nvPicPr>
        <xdr:cNvPr id="47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1527810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74</xdr:row>
      <xdr:rowOff>114300</xdr:rowOff>
    </xdr:from>
    <xdr:to>
      <xdr:col>2</xdr:col>
      <xdr:colOff>95250</xdr:colOff>
      <xdr:row>75</xdr:row>
      <xdr:rowOff>28575</xdr:rowOff>
    </xdr:to>
    <xdr:pic>
      <xdr:nvPicPr>
        <xdr:cNvPr id="48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1544955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75</xdr:row>
      <xdr:rowOff>85725</xdr:rowOff>
    </xdr:from>
    <xdr:to>
      <xdr:col>2</xdr:col>
      <xdr:colOff>95250</xdr:colOff>
      <xdr:row>75</xdr:row>
      <xdr:rowOff>200025</xdr:rowOff>
    </xdr:to>
    <xdr:pic>
      <xdr:nvPicPr>
        <xdr:cNvPr id="49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1562100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77</xdr:row>
      <xdr:rowOff>57150</xdr:rowOff>
    </xdr:from>
    <xdr:to>
      <xdr:col>2</xdr:col>
      <xdr:colOff>95250</xdr:colOff>
      <xdr:row>77</xdr:row>
      <xdr:rowOff>171450</xdr:rowOff>
    </xdr:to>
    <xdr:pic>
      <xdr:nvPicPr>
        <xdr:cNvPr id="50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1599247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79</xdr:row>
      <xdr:rowOff>38100</xdr:rowOff>
    </xdr:from>
    <xdr:to>
      <xdr:col>2</xdr:col>
      <xdr:colOff>95250</xdr:colOff>
      <xdr:row>79</xdr:row>
      <xdr:rowOff>152400</xdr:rowOff>
    </xdr:to>
    <xdr:pic>
      <xdr:nvPicPr>
        <xdr:cNvPr id="51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1637347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82</xdr:row>
      <xdr:rowOff>142875</xdr:rowOff>
    </xdr:from>
    <xdr:to>
      <xdr:col>2</xdr:col>
      <xdr:colOff>95250</xdr:colOff>
      <xdr:row>83</xdr:row>
      <xdr:rowOff>66675</xdr:rowOff>
    </xdr:to>
    <xdr:pic>
      <xdr:nvPicPr>
        <xdr:cNvPr id="52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1707832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83</xdr:row>
      <xdr:rowOff>123825</xdr:rowOff>
    </xdr:from>
    <xdr:to>
      <xdr:col>2</xdr:col>
      <xdr:colOff>95250</xdr:colOff>
      <xdr:row>84</xdr:row>
      <xdr:rowOff>38100</xdr:rowOff>
    </xdr:to>
    <xdr:pic>
      <xdr:nvPicPr>
        <xdr:cNvPr id="53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1724977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84</xdr:row>
      <xdr:rowOff>95250</xdr:rowOff>
    </xdr:from>
    <xdr:to>
      <xdr:col>2</xdr:col>
      <xdr:colOff>95250</xdr:colOff>
      <xdr:row>85</xdr:row>
      <xdr:rowOff>19050</xdr:rowOff>
    </xdr:to>
    <xdr:pic>
      <xdr:nvPicPr>
        <xdr:cNvPr id="54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1742122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87</xdr:row>
      <xdr:rowOff>180975</xdr:rowOff>
    </xdr:from>
    <xdr:to>
      <xdr:col>2</xdr:col>
      <xdr:colOff>95250</xdr:colOff>
      <xdr:row>88</xdr:row>
      <xdr:rowOff>95250</xdr:rowOff>
    </xdr:to>
    <xdr:pic>
      <xdr:nvPicPr>
        <xdr:cNvPr id="55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1808797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88</xdr:row>
      <xdr:rowOff>152400</xdr:rowOff>
    </xdr:from>
    <xdr:to>
      <xdr:col>2</xdr:col>
      <xdr:colOff>95250</xdr:colOff>
      <xdr:row>89</xdr:row>
      <xdr:rowOff>76200</xdr:rowOff>
    </xdr:to>
    <xdr:pic>
      <xdr:nvPicPr>
        <xdr:cNvPr id="56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1825942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90</xdr:row>
      <xdr:rowOff>104775</xdr:rowOff>
    </xdr:from>
    <xdr:to>
      <xdr:col>2</xdr:col>
      <xdr:colOff>95250</xdr:colOff>
      <xdr:row>91</xdr:row>
      <xdr:rowOff>28575</xdr:rowOff>
    </xdr:to>
    <xdr:pic>
      <xdr:nvPicPr>
        <xdr:cNvPr id="57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1860232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92</xdr:row>
      <xdr:rowOff>76200</xdr:rowOff>
    </xdr:from>
    <xdr:to>
      <xdr:col>2</xdr:col>
      <xdr:colOff>95250</xdr:colOff>
      <xdr:row>92</xdr:row>
      <xdr:rowOff>190500</xdr:rowOff>
    </xdr:to>
    <xdr:pic>
      <xdr:nvPicPr>
        <xdr:cNvPr id="58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1896427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94</xdr:row>
      <xdr:rowOff>47625</xdr:rowOff>
    </xdr:from>
    <xdr:to>
      <xdr:col>2</xdr:col>
      <xdr:colOff>95250</xdr:colOff>
      <xdr:row>94</xdr:row>
      <xdr:rowOff>161925</xdr:rowOff>
    </xdr:to>
    <xdr:pic>
      <xdr:nvPicPr>
        <xdr:cNvPr id="59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1932622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95</xdr:row>
      <xdr:rowOff>19050</xdr:rowOff>
    </xdr:from>
    <xdr:to>
      <xdr:col>2</xdr:col>
      <xdr:colOff>95250</xdr:colOff>
      <xdr:row>95</xdr:row>
      <xdr:rowOff>133350</xdr:rowOff>
    </xdr:to>
    <xdr:pic>
      <xdr:nvPicPr>
        <xdr:cNvPr id="60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1949767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96</xdr:row>
      <xdr:rowOff>161925</xdr:rowOff>
    </xdr:from>
    <xdr:to>
      <xdr:col>2</xdr:col>
      <xdr:colOff>95250</xdr:colOff>
      <xdr:row>97</xdr:row>
      <xdr:rowOff>76200</xdr:rowOff>
    </xdr:to>
    <xdr:pic>
      <xdr:nvPicPr>
        <xdr:cNvPr id="61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1984057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97</xdr:row>
      <xdr:rowOff>133350</xdr:rowOff>
    </xdr:from>
    <xdr:to>
      <xdr:col>2</xdr:col>
      <xdr:colOff>95250</xdr:colOff>
      <xdr:row>98</xdr:row>
      <xdr:rowOff>47625</xdr:rowOff>
    </xdr:to>
    <xdr:pic>
      <xdr:nvPicPr>
        <xdr:cNvPr id="62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2001202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99</xdr:row>
      <xdr:rowOff>104775</xdr:rowOff>
    </xdr:from>
    <xdr:to>
      <xdr:col>2</xdr:col>
      <xdr:colOff>95250</xdr:colOff>
      <xdr:row>100</xdr:row>
      <xdr:rowOff>19050</xdr:rowOff>
    </xdr:to>
    <xdr:pic>
      <xdr:nvPicPr>
        <xdr:cNvPr id="63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2038350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105</xdr:row>
      <xdr:rowOff>0</xdr:rowOff>
    </xdr:from>
    <xdr:to>
      <xdr:col>2</xdr:col>
      <xdr:colOff>95250</xdr:colOff>
      <xdr:row>105</xdr:row>
      <xdr:rowOff>114300</xdr:rowOff>
    </xdr:to>
    <xdr:pic>
      <xdr:nvPicPr>
        <xdr:cNvPr id="64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2147887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109</xdr:row>
      <xdr:rowOff>85725</xdr:rowOff>
    </xdr:from>
    <xdr:to>
      <xdr:col>2</xdr:col>
      <xdr:colOff>95250</xdr:colOff>
      <xdr:row>109</xdr:row>
      <xdr:rowOff>200025</xdr:rowOff>
    </xdr:to>
    <xdr:pic>
      <xdr:nvPicPr>
        <xdr:cNvPr id="65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2236470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110</xdr:row>
      <xdr:rowOff>66675</xdr:rowOff>
    </xdr:from>
    <xdr:to>
      <xdr:col>2</xdr:col>
      <xdr:colOff>95250</xdr:colOff>
      <xdr:row>110</xdr:row>
      <xdr:rowOff>180975</xdr:rowOff>
    </xdr:to>
    <xdr:pic>
      <xdr:nvPicPr>
        <xdr:cNvPr id="66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2254567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111</xdr:row>
      <xdr:rowOff>38100</xdr:rowOff>
    </xdr:from>
    <xdr:to>
      <xdr:col>2</xdr:col>
      <xdr:colOff>95250</xdr:colOff>
      <xdr:row>111</xdr:row>
      <xdr:rowOff>152400</xdr:rowOff>
    </xdr:to>
    <xdr:pic>
      <xdr:nvPicPr>
        <xdr:cNvPr id="67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2271712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113</xdr:row>
      <xdr:rowOff>9525</xdr:rowOff>
    </xdr:from>
    <xdr:to>
      <xdr:col>2</xdr:col>
      <xdr:colOff>95250</xdr:colOff>
      <xdr:row>113</xdr:row>
      <xdr:rowOff>123825</xdr:rowOff>
    </xdr:to>
    <xdr:pic>
      <xdr:nvPicPr>
        <xdr:cNvPr id="68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2308860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113</xdr:row>
      <xdr:rowOff>171450</xdr:rowOff>
    </xdr:from>
    <xdr:to>
      <xdr:col>2</xdr:col>
      <xdr:colOff>95250</xdr:colOff>
      <xdr:row>114</xdr:row>
      <xdr:rowOff>85725</xdr:rowOff>
    </xdr:to>
    <xdr:pic>
      <xdr:nvPicPr>
        <xdr:cNvPr id="69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2325052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114</xdr:row>
      <xdr:rowOff>142875</xdr:rowOff>
    </xdr:from>
    <xdr:to>
      <xdr:col>2</xdr:col>
      <xdr:colOff>95250</xdr:colOff>
      <xdr:row>115</xdr:row>
      <xdr:rowOff>66675</xdr:rowOff>
    </xdr:to>
    <xdr:pic>
      <xdr:nvPicPr>
        <xdr:cNvPr id="70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2342197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115</xdr:row>
      <xdr:rowOff>123825</xdr:rowOff>
    </xdr:from>
    <xdr:to>
      <xdr:col>2</xdr:col>
      <xdr:colOff>95250</xdr:colOff>
      <xdr:row>116</xdr:row>
      <xdr:rowOff>38100</xdr:rowOff>
    </xdr:to>
    <xdr:pic>
      <xdr:nvPicPr>
        <xdr:cNvPr id="71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2359342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122</xdr:row>
      <xdr:rowOff>180975</xdr:rowOff>
    </xdr:from>
    <xdr:to>
      <xdr:col>2</xdr:col>
      <xdr:colOff>95250</xdr:colOff>
      <xdr:row>123</xdr:row>
      <xdr:rowOff>95250</xdr:rowOff>
    </xdr:to>
    <xdr:pic>
      <xdr:nvPicPr>
        <xdr:cNvPr id="72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2521267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123</xdr:row>
      <xdr:rowOff>152400</xdr:rowOff>
    </xdr:from>
    <xdr:to>
      <xdr:col>2</xdr:col>
      <xdr:colOff>95250</xdr:colOff>
      <xdr:row>124</xdr:row>
      <xdr:rowOff>66675</xdr:rowOff>
    </xdr:to>
    <xdr:pic>
      <xdr:nvPicPr>
        <xdr:cNvPr id="73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2538412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125</xdr:row>
      <xdr:rowOff>123825</xdr:rowOff>
    </xdr:from>
    <xdr:to>
      <xdr:col>2</xdr:col>
      <xdr:colOff>95250</xdr:colOff>
      <xdr:row>126</xdr:row>
      <xdr:rowOff>38100</xdr:rowOff>
    </xdr:to>
    <xdr:pic>
      <xdr:nvPicPr>
        <xdr:cNvPr id="74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2575560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127</xdr:row>
      <xdr:rowOff>104775</xdr:rowOff>
    </xdr:from>
    <xdr:to>
      <xdr:col>2</xdr:col>
      <xdr:colOff>95250</xdr:colOff>
      <xdr:row>128</xdr:row>
      <xdr:rowOff>19050</xdr:rowOff>
    </xdr:to>
    <xdr:pic>
      <xdr:nvPicPr>
        <xdr:cNvPr id="75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2613660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129</xdr:row>
      <xdr:rowOff>76200</xdr:rowOff>
    </xdr:from>
    <xdr:to>
      <xdr:col>2</xdr:col>
      <xdr:colOff>95250</xdr:colOff>
      <xdr:row>129</xdr:row>
      <xdr:rowOff>190500</xdr:rowOff>
    </xdr:to>
    <xdr:pic>
      <xdr:nvPicPr>
        <xdr:cNvPr id="76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2650807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130</xdr:row>
      <xdr:rowOff>47625</xdr:rowOff>
    </xdr:from>
    <xdr:to>
      <xdr:col>2</xdr:col>
      <xdr:colOff>95250</xdr:colOff>
      <xdr:row>130</xdr:row>
      <xdr:rowOff>161925</xdr:rowOff>
    </xdr:to>
    <xdr:pic>
      <xdr:nvPicPr>
        <xdr:cNvPr id="77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2667952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132</xdr:row>
      <xdr:rowOff>161925</xdr:rowOff>
    </xdr:from>
    <xdr:to>
      <xdr:col>2</xdr:col>
      <xdr:colOff>95250</xdr:colOff>
      <xdr:row>133</xdr:row>
      <xdr:rowOff>85725</xdr:rowOff>
    </xdr:to>
    <xdr:pic>
      <xdr:nvPicPr>
        <xdr:cNvPr id="78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2737485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133</xdr:row>
      <xdr:rowOff>133350</xdr:rowOff>
    </xdr:from>
    <xdr:to>
      <xdr:col>2</xdr:col>
      <xdr:colOff>95250</xdr:colOff>
      <xdr:row>133</xdr:row>
      <xdr:rowOff>247650</xdr:rowOff>
    </xdr:to>
    <xdr:pic>
      <xdr:nvPicPr>
        <xdr:cNvPr id="79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2753677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134</xdr:row>
      <xdr:rowOff>104775</xdr:rowOff>
    </xdr:from>
    <xdr:to>
      <xdr:col>2</xdr:col>
      <xdr:colOff>95250</xdr:colOff>
      <xdr:row>135</xdr:row>
      <xdr:rowOff>28575</xdr:rowOff>
    </xdr:to>
    <xdr:pic>
      <xdr:nvPicPr>
        <xdr:cNvPr id="80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2789872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135</xdr:row>
      <xdr:rowOff>85725</xdr:rowOff>
    </xdr:from>
    <xdr:to>
      <xdr:col>2</xdr:col>
      <xdr:colOff>95250</xdr:colOff>
      <xdr:row>135</xdr:row>
      <xdr:rowOff>200025</xdr:rowOff>
    </xdr:to>
    <xdr:pic>
      <xdr:nvPicPr>
        <xdr:cNvPr id="8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2807017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136</xdr:row>
      <xdr:rowOff>57150</xdr:rowOff>
    </xdr:from>
    <xdr:to>
      <xdr:col>2</xdr:col>
      <xdr:colOff>95250</xdr:colOff>
      <xdr:row>136</xdr:row>
      <xdr:rowOff>171450</xdr:rowOff>
    </xdr:to>
    <xdr:pic>
      <xdr:nvPicPr>
        <xdr:cNvPr id="82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2824162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150</xdr:row>
      <xdr:rowOff>123825</xdr:rowOff>
    </xdr:from>
    <xdr:to>
      <xdr:col>2</xdr:col>
      <xdr:colOff>95250</xdr:colOff>
      <xdr:row>151</xdr:row>
      <xdr:rowOff>47625</xdr:rowOff>
    </xdr:to>
    <xdr:pic>
      <xdr:nvPicPr>
        <xdr:cNvPr id="83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3123247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152</xdr:row>
      <xdr:rowOff>95250</xdr:rowOff>
    </xdr:from>
    <xdr:to>
      <xdr:col>2</xdr:col>
      <xdr:colOff>95250</xdr:colOff>
      <xdr:row>153</xdr:row>
      <xdr:rowOff>19050</xdr:rowOff>
    </xdr:to>
    <xdr:pic>
      <xdr:nvPicPr>
        <xdr:cNvPr id="84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3159442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152</xdr:row>
      <xdr:rowOff>95250</xdr:rowOff>
    </xdr:from>
    <xdr:to>
      <xdr:col>2</xdr:col>
      <xdr:colOff>95250</xdr:colOff>
      <xdr:row>153</xdr:row>
      <xdr:rowOff>19050</xdr:rowOff>
    </xdr:to>
    <xdr:pic>
      <xdr:nvPicPr>
        <xdr:cNvPr id="85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3159442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154</xdr:row>
      <xdr:rowOff>66675</xdr:rowOff>
    </xdr:from>
    <xdr:to>
      <xdr:col>2</xdr:col>
      <xdr:colOff>95250</xdr:colOff>
      <xdr:row>154</xdr:row>
      <xdr:rowOff>180975</xdr:rowOff>
    </xdr:to>
    <xdr:pic>
      <xdr:nvPicPr>
        <xdr:cNvPr id="86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3195637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155</xdr:row>
      <xdr:rowOff>47625</xdr:rowOff>
    </xdr:from>
    <xdr:to>
      <xdr:col>2</xdr:col>
      <xdr:colOff>95250</xdr:colOff>
      <xdr:row>155</xdr:row>
      <xdr:rowOff>161925</xdr:rowOff>
    </xdr:to>
    <xdr:pic>
      <xdr:nvPicPr>
        <xdr:cNvPr id="87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3213735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156</xdr:row>
      <xdr:rowOff>19050</xdr:rowOff>
    </xdr:from>
    <xdr:to>
      <xdr:col>2</xdr:col>
      <xdr:colOff>95250</xdr:colOff>
      <xdr:row>156</xdr:row>
      <xdr:rowOff>133350</xdr:rowOff>
    </xdr:to>
    <xdr:pic>
      <xdr:nvPicPr>
        <xdr:cNvPr id="88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3230880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156</xdr:row>
      <xdr:rowOff>19050</xdr:rowOff>
    </xdr:from>
    <xdr:to>
      <xdr:col>2</xdr:col>
      <xdr:colOff>95250</xdr:colOff>
      <xdr:row>156</xdr:row>
      <xdr:rowOff>133350</xdr:rowOff>
    </xdr:to>
    <xdr:pic>
      <xdr:nvPicPr>
        <xdr:cNvPr id="89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3230880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156</xdr:row>
      <xdr:rowOff>180975</xdr:rowOff>
    </xdr:from>
    <xdr:to>
      <xdr:col>2</xdr:col>
      <xdr:colOff>95250</xdr:colOff>
      <xdr:row>157</xdr:row>
      <xdr:rowOff>95250</xdr:rowOff>
    </xdr:to>
    <xdr:pic>
      <xdr:nvPicPr>
        <xdr:cNvPr id="90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3247072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157</xdr:row>
      <xdr:rowOff>152400</xdr:rowOff>
    </xdr:from>
    <xdr:to>
      <xdr:col>2</xdr:col>
      <xdr:colOff>95250</xdr:colOff>
      <xdr:row>158</xdr:row>
      <xdr:rowOff>66675</xdr:rowOff>
    </xdr:to>
    <xdr:pic>
      <xdr:nvPicPr>
        <xdr:cNvPr id="91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3264217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150</xdr:row>
      <xdr:rowOff>123825</xdr:rowOff>
    </xdr:from>
    <xdr:to>
      <xdr:col>2</xdr:col>
      <xdr:colOff>95250</xdr:colOff>
      <xdr:row>151</xdr:row>
      <xdr:rowOff>47625</xdr:rowOff>
    </xdr:to>
    <xdr:pic>
      <xdr:nvPicPr>
        <xdr:cNvPr id="92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3123247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123825</xdr:rowOff>
    </xdr:from>
    <xdr:to>
      <xdr:col>0</xdr:col>
      <xdr:colOff>95250</xdr:colOff>
      <xdr:row>4</xdr:row>
      <xdr:rowOff>47625</xdr:rowOff>
    </xdr:to>
    <xdr:pic>
      <xdr:nvPicPr>
        <xdr:cNvPr id="1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9535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6</xdr:row>
      <xdr:rowOff>0</xdr:rowOff>
    </xdr:from>
    <xdr:to>
      <xdr:col>0</xdr:col>
      <xdr:colOff>95250</xdr:colOff>
      <xdr:row>6</xdr:row>
      <xdr:rowOff>114300</xdr:rowOff>
    </xdr:to>
    <xdr:pic>
      <xdr:nvPicPr>
        <xdr:cNvPr id="2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35255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6</xdr:row>
      <xdr:rowOff>0</xdr:rowOff>
    </xdr:from>
    <xdr:to>
      <xdr:col>0</xdr:col>
      <xdr:colOff>95250</xdr:colOff>
      <xdr:row>6</xdr:row>
      <xdr:rowOff>114300</xdr:rowOff>
    </xdr:to>
    <xdr:pic>
      <xdr:nvPicPr>
        <xdr:cNvPr id="3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35255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6</xdr:row>
      <xdr:rowOff>0</xdr:rowOff>
    </xdr:from>
    <xdr:to>
      <xdr:col>0</xdr:col>
      <xdr:colOff>95250</xdr:colOff>
      <xdr:row>6</xdr:row>
      <xdr:rowOff>114300</xdr:rowOff>
    </xdr:to>
    <xdr:pic>
      <xdr:nvPicPr>
        <xdr:cNvPr id="4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35255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6</xdr:row>
      <xdr:rowOff>133350</xdr:rowOff>
    </xdr:from>
    <xdr:to>
      <xdr:col>0</xdr:col>
      <xdr:colOff>95250</xdr:colOff>
      <xdr:row>7</xdr:row>
      <xdr:rowOff>57150</xdr:rowOff>
    </xdr:to>
    <xdr:pic>
      <xdr:nvPicPr>
        <xdr:cNvPr id="5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48590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9</xdr:row>
      <xdr:rowOff>57150</xdr:rowOff>
    </xdr:from>
    <xdr:to>
      <xdr:col>0</xdr:col>
      <xdr:colOff>95250</xdr:colOff>
      <xdr:row>9</xdr:row>
      <xdr:rowOff>171450</xdr:rowOff>
    </xdr:to>
    <xdr:pic>
      <xdr:nvPicPr>
        <xdr:cNvPr id="6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9072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10</xdr:row>
      <xdr:rowOff>28575</xdr:rowOff>
    </xdr:from>
    <xdr:to>
      <xdr:col>0</xdr:col>
      <xdr:colOff>95250</xdr:colOff>
      <xdr:row>10</xdr:row>
      <xdr:rowOff>142875</xdr:rowOff>
    </xdr:to>
    <xdr:pic>
      <xdr:nvPicPr>
        <xdr:cNvPr id="7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16217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13</xdr:row>
      <xdr:rowOff>114300</xdr:rowOff>
    </xdr:from>
    <xdr:to>
      <xdr:col>0</xdr:col>
      <xdr:colOff>95250</xdr:colOff>
      <xdr:row>14</xdr:row>
      <xdr:rowOff>28575</xdr:rowOff>
    </xdr:to>
    <xdr:pic>
      <xdr:nvPicPr>
        <xdr:cNvPr id="8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2892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14</xdr:row>
      <xdr:rowOff>85725</xdr:rowOff>
    </xdr:from>
    <xdr:to>
      <xdr:col>0</xdr:col>
      <xdr:colOff>95250</xdr:colOff>
      <xdr:row>14</xdr:row>
      <xdr:rowOff>200025</xdr:rowOff>
    </xdr:to>
    <xdr:pic>
      <xdr:nvPicPr>
        <xdr:cNvPr id="9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00037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15</xdr:row>
      <xdr:rowOff>66675</xdr:rowOff>
    </xdr:from>
    <xdr:to>
      <xdr:col>0</xdr:col>
      <xdr:colOff>95250</xdr:colOff>
      <xdr:row>15</xdr:row>
      <xdr:rowOff>180975</xdr:rowOff>
    </xdr:to>
    <xdr:pic>
      <xdr:nvPicPr>
        <xdr:cNvPr id="10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18135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16</xdr:row>
      <xdr:rowOff>38100</xdr:rowOff>
    </xdr:from>
    <xdr:to>
      <xdr:col>0</xdr:col>
      <xdr:colOff>95250</xdr:colOff>
      <xdr:row>16</xdr:row>
      <xdr:rowOff>152400</xdr:rowOff>
    </xdr:to>
    <xdr:pic>
      <xdr:nvPicPr>
        <xdr:cNvPr id="11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34327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17</xdr:row>
      <xdr:rowOff>9525</xdr:rowOff>
    </xdr:from>
    <xdr:to>
      <xdr:col>0</xdr:col>
      <xdr:colOff>95250</xdr:colOff>
      <xdr:row>17</xdr:row>
      <xdr:rowOff>123825</xdr:rowOff>
    </xdr:to>
    <xdr:pic>
      <xdr:nvPicPr>
        <xdr:cNvPr id="12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50520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17</xdr:row>
      <xdr:rowOff>171450</xdr:rowOff>
    </xdr:from>
    <xdr:to>
      <xdr:col>0</xdr:col>
      <xdr:colOff>95250</xdr:colOff>
      <xdr:row>18</xdr:row>
      <xdr:rowOff>95250</xdr:rowOff>
    </xdr:to>
    <xdr:pic>
      <xdr:nvPicPr>
        <xdr:cNvPr id="13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66712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18</xdr:row>
      <xdr:rowOff>152400</xdr:rowOff>
    </xdr:from>
    <xdr:to>
      <xdr:col>0</xdr:col>
      <xdr:colOff>95250</xdr:colOff>
      <xdr:row>19</xdr:row>
      <xdr:rowOff>76200</xdr:rowOff>
    </xdr:to>
    <xdr:pic>
      <xdr:nvPicPr>
        <xdr:cNvPr id="14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3857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21</xdr:row>
      <xdr:rowOff>66675</xdr:rowOff>
    </xdr:from>
    <xdr:to>
      <xdr:col>0</xdr:col>
      <xdr:colOff>95250</xdr:colOff>
      <xdr:row>21</xdr:row>
      <xdr:rowOff>180975</xdr:rowOff>
    </xdr:to>
    <xdr:pic>
      <xdr:nvPicPr>
        <xdr:cNvPr id="15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32435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22</xdr:row>
      <xdr:rowOff>47625</xdr:rowOff>
    </xdr:from>
    <xdr:to>
      <xdr:col>0</xdr:col>
      <xdr:colOff>95250</xdr:colOff>
      <xdr:row>22</xdr:row>
      <xdr:rowOff>161925</xdr:rowOff>
    </xdr:to>
    <xdr:pic>
      <xdr:nvPicPr>
        <xdr:cNvPr id="16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49580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0</xdr:col>
      <xdr:colOff>95250</xdr:colOff>
      <xdr:row>23</xdr:row>
      <xdr:rowOff>133350</xdr:rowOff>
    </xdr:to>
    <xdr:pic>
      <xdr:nvPicPr>
        <xdr:cNvPr id="17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66725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180975</xdr:rowOff>
    </xdr:from>
    <xdr:to>
      <xdr:col>0</xdr:col>
      <xdr:colOff>95250</xdr:colOff>
      <xdr:row>24</xdr:row>
      <xdr:rowOff>95250</xdr:rowOff>
    </xdr:to>
    <xdr:pic>
      <xdr:nvPicPr>
        <xdr:cNvPr id="18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82917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24</xdr:row>
      <xdr:rowOff>152400</xdr:rowOff>
    </xdr:from>
    <xdr:to>
      <xdr:col>0</xdr:col>
      <xdr:colOff>95250</xdr:colOff>
      <xdr:row>25</xdr:row>
      <xdr:rowOff>76200</xdr:rowOff>
    </xdr:to>
    <xdr:pic>
      <xdr:nvPicPr>
        <xdr:cNvPr id="19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00062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25</xdr:row>
      <xdr:rowOff>133350</xdr:rowOff>
    </xdr:from>
    <xdr:to>
      <xdr:col>0</xdr:col>
      <xdr:colOff>95250</xdr:colOff>
      <xdr:row>26</xdr:row>
      <xdr:rowOff>57150</xdr:rowOff>
    </xdr:to>
    <xdr:pic>
      <xdr:nvPicPr>
        <xdr:cNvPr id="20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17207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26</xdr:row>
      <xdr:rowOff>104775</xdr:rowOff>
    </xdr:from>
    <xdr:to>
      <xdr:col>0</xdr:col>
      <xdr:colOff>95250</xdr:colOff>
      <xdr:row>27</xdr:row>
      <xdr:rowOff>28575</xdr:rowOff>
    </xdr:to>
    <xdr:pic>
      <xdr:nvPicPr>
        <xdr:cNvPr id="21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33400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29</xdr:row>
      <xdr:rowOff>28575</xdr:rowOff>
    </xdr:from>
    <xdr:to>
      <xdr:col>0</xdr:col>
      <xdr:colOff>95250</xdr:colOff>
      <xdr:row>29</xdr:row>
      <xdr:rowOff>142875</xdr:rowOff>
    </xdr:to>
    <xdr:pic>
      <xdr:nvPicPr>
        <xdr:cNvPr id="22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2930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30</xdr:row>
      <xdr:rowOff>0</xdr:rowOff>
    </xdr:from>
    <xdr:to>
      <xdr:col>0</xdr:col>
      <xdr:colOff>95250</xdr:colOff>
      <xdr:row>30</xdr:row>
      <xdr:rowOff>114300</xdr:rowOff>
    </xdr:to>
    <xdr:pic>
      <xdr:nvPicPr>
        <xdr:cNvPr id="23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9122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30</xdr:row>
      <xdr:rowOff>161925</xdr:rowOff>
    </xdr:from>
    <xdr:to>
      <xdr:col>0</xdr:col>
      <xdr:colOff>95250</xdr:colOff>
      <xdr:row>31</xdr:row>
      <xdr:rowOff>85725</xdr:rowOff>
    </xdr:to>
    <xdr:pic>
      <xdr:nvPicPr>
        <xdr:cNvPr id="24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15315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31</xdr:row>
      <xdr:rowOff>133350</xdr:rowOff>
    </xdr:from>
    <xdr:to>
      <xdr:col>0</xdr:col>
      <xdr:colOff>95250</xdr:colOff>
      <xdr:row>32</xdr:row>
      <xdr:rowOff>47625</xdr:rowOff>
    </xdr:to>
    <xdr:pic>
      <xdr:nvPicPr>
        <xdr:cNvPr id="25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1507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32</xdr:row>
      <xdr:rowOff>114300</xdr:rowOff>
    </xdr:from>
    <xdr:to>
      <xdr:col>0</xdr:col>
      <xdr:colOff>95250</xdr:colOff>
      <xdr:row>33</xdr:row>
      <xdr:rowOff>28575</xdr:rowOff>
    </xdr:to>
    <xdr:pic>
      <xdr:nvPicPr>
        <xdr:cNvPr id="26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49605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33</xdr:row>
      <xdr:rowOff>85725</xdr:rowOff>
    </xdr:from>
    <xdr:to>
      <xdr:col>0</xdr:col>
      <xdr:colOff>95250</xdr:colOff>
      <xdr:row>34</xdr:row>
      <xdr:rowOff>9525</xdr:rowOff>
    </xdr:to>
    <xdr:pic>
      <xdr:nvPicPr>
        <xdr:cNvPr id="27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0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34</xdr:row>
      <xdr:rowOff>57150</xdr:rowOff>
    </xdr:from>
    <xdr:to>
      <xdr:col>0</xdr:col>
      <xdr:colOff>95250</xdr:colOff>
      <xdr:row>34</xdr:row>
      <xdr:rowOff>171450</xdr:rowOff>
    </xdr:to>
    <xdr:pic>
      <xdr:nvPicPr>
        <xdr:cNvPr id="28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82942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35</xdr:row>
      <xdr:rowOff>28575</xdr:rowOff>
    </xdr:from>
    <xdr:to>
      <xdr:col>0</xdr:col>
      <xdr:colOff>95250</xdr:colOff>
      <xdr:row>35</xdr:row>
      <xdr:rowOff>142875</xdr:rowOff>
    </xdr:to>
    <xdr:pic>
      <xdr:nvPicPr>
        <xdr:cNvPr id="29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99135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36</xdr:row>
      <xdr:rowOff>9525</xdr:rowOff>
    </xdr:from>
    <xdr:to>
      <xdr:col>0</xdr:col>
      <xdr:colOff>95250</xdr:colOff>
      <xdr:row>36</xdr:row>
      <xdr:rowOff>123825</xdr:rowOff>
    </xdr:to>
    <xdr:pic>
      <xdr:nvPicPr>
        <xdr:cNvPr id="30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16280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36</xdr:row>
      <xdr:rowOff>171450</xdr:rowOff>
    </xdr:from>
    <xdr:to>
      <xdr:col>0</xdr:col>
      <xdr:colOff>95250</xdr:colOff>
      <xdr:row>37</xdr:row>
      <xdr:rowOff>95250</xdr:rowOff>
    </xdr:to>
    <xdr:pic>
      <xdr:nvPicPr>
        <xdr:cNvPr id="31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32472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39</xdr:row>
      <xdr:rowOff>95250</xdr:rowOff>
    </xdr:from>
    <xdr:to>
      <xdr:col>0</xdr:col>
      <xdr:colOff>95250</xdr:colOff>
      <xdr:row>40</xdr:row>
      <xdr:rowOff>19050</xdr:rowOff>
    </xdr:to>
    <xdr:pic>
      <xdr:nvPicPr>
        <xdr:cNvPr id="32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82002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40</xdr:row>
      <xdr:rowOff>66675</xdr:rowOff>
    </xdr:from>
    <xdr:to>
      <xdr:col>0</xdr:col>
      <xdr:colOff>95250</xdr:colOff>
      <xdr:row>40</xdr:row>
      <xdr:rowOff>180975</xdr:rowOff>
    </xdr:to>
    <xdr:pic>
      <xdr:nvPicPr>
        <xdr:cNvPr id="33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98195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41</xdr:row>
      <xdr:rowOff>38100</xdr:rowOff>
    </xdr:from>
    <xdr:to>
      <xdr:col>0</xdr:col>
      <xdr:colOff>95250</xdr:colOff>
      <xdr:row>41</xdr:row>
      <xdr:rowOff>152400</xdr:rowOff>
    </xdr:to>
    <xdr:pic>
      <xdr:nvPicPr>
        <xdr:cNvPr id="34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14387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42</xdr:row>
      <xdr:rowOff>9525</xdr:rowOff>
    </xdr:from>
    <xdr:to>
      <xdr:col>0</xdr:col>
      <xdr:colOff>95250</xdr:colOff>
      <xdr:row>42</xdr:row>
      <xdr:rowOff>123825</xdr:rowOff>
    </xdr:to>
    <xdr:pic>
      <xdr:nvPicPr>
        <xdr:cNvPr id="35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30580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42</xdr:row>
      <xdr:rowOff>180975</xdr:rowOff>
    </xdr:from>
    <xdr:to>
      <xdr:col>0</xdr:col>
      <xdr:colOff>95250</xdr:colOff>
      <xdr:row>43</xdr:row>
      <xdr:rowOff>104775</xdr:rowOff>
    </xdr:to>
    <xdr:pic>
      <xdr:nvPicPr>
        <xdr:cNvPr id="36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47725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43</xdr:row>
      <xdr:rowOff>152400</xdr:rowOff>
    </xdr:from>
    <xdr:to>
      <xdr:col>0</xdr:col>
      <xdr:colOff>95250</xdr:colOff>
      <xdr:row>44</xdr:row>
      <xdr:rowOff>66675</xdr:rowOff>
    </xdr:to>
    <xdr:pic>
      <xdr:nvPicPr>
        <xdr:cNvPr id="37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63917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44</xdr:row>
      <xdr:rowOff>123825</xdr:rowOff>
    </xdr:from>
    <xdr:to>
      <xdr:col>0</xdr:col>
      <xdr:colOff>95250</xdr:colOff>
      <xdr:row>45</xdr:row>
      <xdr:rowOff>38100</xdr:rowOff>
    </xdr:to>
    <xdr:pic>
      <xdr:nvPicPr>
        <xdr:cNvPr id="38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81062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45</xdr:row>
      <xdr:rowOff>95250</xdr:rowOff>
    </xdr:from>
    <xdr:to>
      <xdr:col>0</xdr:col>
      <xdr:colOff>95250</xdr:colOff>
      <xdr:row>46</xdr:row>
      <xdr:rowOff>19050</xdr:rowOff>
    </xdr:to>
    <xdr:pic>
      <xdr:nvPicPr>
        <xdr:cNvPr id="39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98207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46</xdr:row>
      <xdr:rowOff>76200</xdr:rowOff>
    </xdr:from>
    <xdr:to>
      <xdr:col>0</xdr:col>
      <xdr:colOff>95250</xdr:colOff>
      <xdr:row>46</xdr:row>
      <xdr:rowOff>190500</xdr:rowOff>
    </xdr:to>
    <xdr:pic>
      <xdr:nvPicPr>
        <xdr:cNvPr id="40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15352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48</xdr:row>
      <xdr:rowOff>180975</xdr:rowOff>
    </xdr:from>
    <xdr:to>
      <xdr:col>0</xdr:col>
      <xdr:colOff>95250</xdr:colOff>
      <xdr:row>49</xdr:row>
      <xdr:rowOff>104775</xdr:rowOff>
    </xdr:to>
    <xdr:pic>
      <xdr:nvPicPr>
        <xdr:cNvPr id="41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63930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49</xdr:row>
      <xdr:rowOff>161925</xdr:rowOff>
    </xdr:from>
    <xdr:to>
      <xdr:col>0</xdr:col>
      <xdr:colOff>95250</xdr:colOff>
      <xdr:row>50</xdr:row>
      <xdr:rowOff>85725</xdr:rowOff>
    </xdr:to>
    <xdr:pic>
      <xdr:nvPicPr>
        <xdr:cNvPr id="42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81075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53</xdr:row>
      <xdr:rowOff>57150</xdr:rowOff>
    </xdr:from>
    <xdr:to>
      <xdr:col>0</xdr:col>
      <xdr:colOff>95250</xdr:colOff>
      <xdr:row>53</xdr:row>
      <xdr:rowOff>171450</xdr:rowOff>
    </xdr:to>
    <xdr:pic>
      <xdr:nvPicPr>
        <xdr:cNvPr id="43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6797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54</xdr:row>
      <xdr:rowOff>28575</xdr:rowOff>
    </xdr:from>
    <xdr:to>
      <xdr:col>0</xdr:col>
      <xdr:colOff>95250</xdr:colOff>
      <xdr:row>54</xdr:row>
      <xdr:rowOff>142875</xdr:rowOff>
    </xdr:to>
    <xdr:pic>
      <xdr:nvPicPr>
        <xdr:cNvPr id="44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62990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55</xdr:row>
      <xdr:rowOff>0</xdr:rowOff>
    </xdr:from>
    <xdr:to>
      <xdr:col>0</xdr:col>
      <xdr:colOff>95250</xdr:colOff>
      <xdr:row>55</xdr:row>
      <xdr:rowOff>114300</xdr:rowOff>
    </xdr:to>
    <xdr:pic>
      <xdr:nvPicPr>
        <xdr:cNvPr id="45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80135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55</xdr:row>
      <xdr:rowOff>161925</xdr:rowOff>
    </xdr:from>
    <xdr:to>
      <xdr:col>0</xdr:col>
      <xdr:colOff>95250</xdr:colOff>
      <xdr:row>56</xdr:row>
      <xdr:rowOff>76200</xdr:rowOff>
    </xdr:to>
    <xdr:pic>
      <xdr:nvPicPr>
        <xdr:cNvPr id="46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96327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56</xdr:row>
      <xdr:rowOff>142875</xdr:rowOff>
    </xdr:from>
    <xdr:to>
      <xdr:col>0</xdr:col>
      <xdr:colOff>95250</xdr:colOff>
      <xdr:row>57</xdr:row>
      <xdr:rowOff>66675</xdr:rowOff>
    </xdr:to>
    <xdr:pic>
      <xdr:nvPicPr>
        <xdr:cNvPr id="47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14425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57</xdr:row>
      <xdr:rowOff>114300</xdr:rowOff>
    </xdr:from>
    <xdr:to>
      <xdr:col>0</xdr:col>
      <xdr:colOff>95250</xdr:colOff>
      <xdr:row>58</xdr:row>
      <xdr:rowOff>38100</xdr:rowOff>
    </xdr:to>
    <xdr:pic>
      <xdr:nvPicPr>
        <xdr:cNvPr id="48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30617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58</xdr:row>
      <xdr:rowOff>85725</xdr:rowOff>
    </xdr:from>
    <xdr:to>
      <xdr:col>0</xdr:col>
      <xdr:colOff>95250</xdr:colOff>
      <xdr:row>58</xdr:row>
      <xdr:rowOff>200025</xdr:rowOff>
    </xdr:to>
    <xdr:pic>
      <xdr:nvPicPr>
        <xdr:cNvPr id="49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6810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59</xdr:row>
      <xdr:rowOff>57150</xdr:rowOff>
    </xdr:from>
    <xdr:to>
      <xdr:col>0</xdr:col>
      <xdr:colOff>95250</xdr:colOff>
      <xdr:row>59</xdr:row>
      <xdr:rowOff>171450</xdr:rowOff>
    </xdr:to>
    <xdr:pic>
      <xdr:nvPicPr>
        <xdr:cNvPr id="50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63955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60</xdr:row>
      <xdr:rowOff>38100</xdr:rowOff>
    </xdr:from>
    <xdr:to>
      <xdr:col>0</xdr:col>
      <xdr:colOff>95250</xdr:colOff>
      <xdr:row>60</xdr:row>
      <xdr:rowOff>152400</xdr:rowOff>
    </xdr:to>
    <xdr:pic>
      <xdr:nvPicPr>
        <xdr:cNvPr id="51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82052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62</xdr:row>
      <xdr:rowOff>142875</xdr:rowOff>
    </xdr:from>
    <xdr:to>
      <xdr:col>0</xdr:col>
      <xdr:colOff>95250</xdr:colOff>
      <xdr:row>63</xdr:row>
      <xdr:rowOff>66675</xdr:rowOff>
    </xdr:to>
    <xdr:pic>
      <xdr:nvPicPr>
        <xdr:cNvPr id="52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231582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63</xdr:row>
      <xdr:rowOff>123825</xdr:rowOff>
    </xdr:from>
    <xdr:to>
      <xdr:col>0</xdr:col>
      <xdr:colOff>95250</xdr:colOff>
      <xdr:row>64</xdr:row>
      <xdr:rowOff>47625</xdr:rowOff>
    </xdr:to>
    <xdr:pic>
      <xdr:nvPicPr>
        <xdr:cNvPr id="53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248727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64</xdr:row>
      <xdr:rowOff>95250</xdr:rowOff>
    </xdr:from>
    <xdr:to>
      <xdr:col>0</xdr:col>
      <xdr:colOff>95250</xdr:colOff>
      <xdr:row>65</xdr:row>
      <xdr:rowOff>19050</xdr:rowOff>
    </xdr:to>
    <xdr:pic>
      <xdr:nvPicPr>
        <xdr:cNvPr id="54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264920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67</xdr:row>
      <xdr:rowOff>180975</xdr:rowOff>
    </xdr:from>
    <xdr:to>
      <xdr:col>0</xdr:col>
      <xdr:colOff>95250</xdr:colOff>
      <xdr:row>68</xdr:row>
      <xdr:rowOff>104775</xdr:rowOff>
    </xdr:to>
    <xdr:pic>
      <xdr:nvPicPr>
        <xdr:cNvPr id="55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330642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68</xdr:row>
      <xdr:rowOff>152400</xdr:rowOff>
    </xdr:from>
    <xdr:to>
      <xdr:col>0</xdr:col>
      <xdr:colOff>95250</xdr:colOff>
      <xdr:row>69</xdr:row>
      <xdr:rowOff>76200</xdr:rowOff>
    </xdr:to>
    <xdr:pic>
      <xdr:nvPicPr>
        <xdr:cNvPr id="56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346835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70</xdr:row>
      <xdr:rowOff>104775</xdr:rowOff>
    </xdr:from>
    <xdr:to>
      <xdr:col>0</xdr:col>
      <xdr:colOff>95250</xdr:colOff>
      <xdr:row>71</xdr:row>
      <xdr:rowOff>19050</xdr:rowOff>
    </xdr:to>
    <xdr:pic>
      <xdr:nvPicPr>
        <xdr:cNvPr id="57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380172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71</xdr:row>
      <xdr:rowOff>76200</xdr:rowOff>
    </xdr:from>
    <xdr:to>
      <xdr:col>0</xdr:col>
      <xdr:colOff>95250</xdr:colOff>
      <xdr:row>71</xdr:row>
      <xdr:rowOff>190500</xdr:rowOff>
    </xdr:to>
    <xdr:pic>
      <xdr:nvPicPr>
        <xdr:cNvPr id="58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397317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72</xdr:row>
      <xdr:rowOff>47625</xdr:rowOff>
    </xdr:from>
    <xdr:to>
      <xdr:col>0</xdr:col>
      <xdr:colOff>95250</xdr:colOff>
      <xdr:row>72</xdr:row>
      <xdr:rowOff>161925</xdr:rowOff>
    </xdr:to>
    <xdr:pic>
      <xdr:nvPicPr>
        <xdr:cNvPr id="59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414462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73</xdr:row>
      <xdr:rowOff>19050</xdr:rowOff>
    </xdr:from>
    <xdr:to>
      <xdr:col>0</xdr:col>
      <xdr:colOff>95250</xdr:colOff>
      <xdr:row>73</xdr:row>
      <xdr:rowOff>133350</xdr:rowOff>
    </xdr:to>
    <xdr:pic>
      <xdr:nvPicPr>
        <xdr:cNvPr id="60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430655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74</xdr:row>
      <xdr:rowOff>161925</xdr:rowOff>
    </xdr:from>
    <xdr:to>
      <xdr:col>0</xdr:col>
      <xdr:colOff>95250</xdr:colOff>
      <xdr:row>75</xdr:row>
      <xdr:rowOff>85725</xdr:rowOff>
    </xdr:to>
    <xdr:pic>
      <xdr:nvPicPr>
        <xdr:cNvPr id="61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463992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75</xdr:row>
      <xdr:rowOff>133350</xdr:rowOff>
    </xdr:from>
    <xdr:to>
      <xdr:col>0</xdr:col>
      <xdr:colOff>95250</xdr:colOff>
      <xdr:row>76</xdr:row>
      <xdr:rowOff>57150</xdr:rowOff>
    </xdr:to>
    <xdr:pic>
      <xdr:nvPicPr>
        <xdr:cNvPr id="62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480185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76</xdr:row>
      <xdr:rowOff>104775</xdr:rowOff>
    </xdr:from>
    <xdr:to>
      <xdr:col>0</xdr:col>
      <xdr:colOff>95250</xdr:colOff>
      <xdr:row>77</xdr:row>
      <xdr:rowOff>19050</xdr:rowOff>
    </xdr:to>
    <xdr:pic>
      <xdr:nvPicPr>
        <xdr:cNvPr id="63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496377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80</xdr:row>
      <xdr:rowOff>0</xdr:rowOff>
    </xdr:from>
    <xdr:to>
      <xdr:col>0</xdr:col>
      <xdr:colOff>95250</xdr:colOff>
      <xdr:row>80</xdr:row>
      <xdr:rowOff>114300</xdr:rowOff>
    </xdr:to>
    <xdr:pic>
      <xdr:nvPicPr>
        <xdr:cNvPr id="64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564005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83</xdr:row>
      <xdr:rowOff>85725</xdr:rowOff>
    </xdr:from>
    <xdr:to>
      <xdr:col>0</xdr:col>
      <xdr:colOff>95250</xdr:colOff>
      <xdr:row>84</xdr:row>
      <xdr:rowOff>9525</xdr:rowOff>
    </xdr:to>
    <xdr:pic>
      <xdr:nvPicPr>
        <xdr:cNvPr id="65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30680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84</xdr:row>
      <xdr:rowOff>66675</xdr:rowOff>
    </xdr:from>
    <xdr:to>
      <xdr:col>0</xdr:col>
      <xdr:colOff>95250</xdr:colOff>
      <xdr:row>84</xdr:row>
      <xdr:rowOff>180975</xdr:rowOff>
    </xdr:to>
    <xdr:pic>
      <xdr:nvPicPr>
        <xdr:cNvPr id="66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47825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85</xdr:row>
      <xdr:rowOff>38100</xdr:rowOff>
    </xdr:from>
    <xdr:to>
      <xdr:col>0</xdr:col>
      <xdr:colOff>95250</xdr:colOff>
      <xdr:row>85</xdr:row>
      <xdr:rowOff>152400</xdr:rowOff>
    </xdr:to>
    <xdr:pic>
      <xdr:nvPicPr>
        <xdr:cNvPr id="67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64017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86</xdr:row>
      <xdr:rowOff>9525</xdr:rowOff>
    </xdr:from>
    <xdr:to>
      <xdr:col>0</xdr:col>
      <xdr:colOff>95250</xdr:colOff>
      <xdr:row>86</xdr:row>
      <xdr:rowOff>123825</xdr:rowOff>
    </xdr:to>
    <xdr:pic>
      <xdr:nvPicPr>
        <xdr:cNvPr id="68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81162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86</xdr:row>
      <xdr:rowOff>171450</xdr:rowOff>
    </xdr:from>
    <xdr:to>
      <xdr:col>0</xdr:col>
      <xdr:colOff>95250</xdr:colOff>
      <xdr:row>87</xdr:row>
      <xdr:rowOff>95250</xdr:rowOff>
    </xdr:to>
    <xdr:pic>
      <xdr:nvPicPr>
        <xdr:cNvPr id="69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97355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87</xdr:row>
      <xdr:rowOff>142875</xdr:rowOff>
    </xdr:from>
    <xdr:to>
      <xdr:col>0</xdr:col>
      <xdr:colOff>95250</xdr:colOff>
      <xdr:row>88</xdr:row>
      <xdr:rowOff>66675</xdr:rowOff>
    </xdr:to>
    <xdr:pic>
      <xdr:nvPicPr>
        <xdr:cNvPr id="70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13547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88</xdr:row>
      <xdr:rowOff>123825</xdr:rowOff>
    </xdr:from>
    <xdr:to>
      <xdr:col>0</xdr:col>
      <xdr:colOff>95250</xdr:colOff>
      <xdr:row>89</xdr:row>
      <xdr:rowOff>47625</xdr:rowOff>
    </xdr:to>
    <xdr:pic>
      <xdr:nvPicPr>
        <xdr:cNvPr id="71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30692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92</xdr:row>
      <xdr:rowOff>180975</xdr:rowOff>
    </xdr:from>
    <xdr:to>
      <xdr:col>0</xdr:col>
      <xdr:colOff>95250</xdr:colOff>
      <xdr:row>93</xdr:row>
      <xdr:rowOff>104775</xdr:rowOff>
    </xdr:to>
    <xdr:pic>
      <xdr:nvPicPr>
        <xdr:cNvPr id="72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834515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93</xdr:row>
      <xdr:rowOff>152400</xdr:rowOff>
    </xdr:from>
    <xdr:to>
      <xdr:col>0</xdr:col>
      <xdr:colOff>95250</xdr:colOff>
      <xdr:row>94</xdr:row>
      <xdr:rowOff>66675</xdr:rowOff>
    </xdr:to>
    <xdr:pic>
      <xdr:nvPicPr>
        <xdr:cNvPr id="73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850707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94</xdr:row>
      <xdr:rowOff>123825</xdr:rowOff>
    </xdr:from>
    <xdr:to>
      <xdr:col>0</xdr:col>
      <xdr:colOff>95250</xdr:colOff>
      <xdr:row>95</xdr:row>
      <xdr:rowOff>38100</xdr:rowOff>
    </xdr:to>
    <xdr:pic>
      <xdr:nvPicPr>
        <xdr:cNvPr id="74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867852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95</xdr:row>
      <xdr:rowOff>104775</xdr:rowOff>
    </xdr:from>
    <xdr:to>
      <xdr:col>0</xdr:col>
      <xdr:colOff>95250</xdr:colOff>
      <xdr:row>96</xdr:row>
      <xdr:rowOff>19050</xdr:rowOff>
    </xdr:to>
    <xdr:pic>
      <xdr:nvPicPr>
        <xdr:cNvPr id="75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885950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96</xdr:row>
      <xdr:rowOff>76200</xdr:rowOff>
    </xdr:from>
    <xdr:to>
      <xdr:col>0</xdr:col>
      <xdr:colOff>95250</xdr:colOff>
      <xdr:row>96</xdr:row>
      <xdr:rowOff>190500</xdr:rowOff>
    </xdr:to>
    <xdr:pic>
      <xdr:nvPicPr>
        <xdr:cNvPr id="76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3095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97</xdr:row>
      <xdr:rowOff>47625</xdr:rowOff>
    </xdr:from>
    <xdr:to>
      <xdr:col>0</xdr:col>
      <xdr:colOff>95250</xdr:colOff>
      <xdr:row>97</xdr:row>
      <xdr:rowOff>161925</xdr:rowOff>
    </xdr:to>
    <xdr:pic>
      <xdr:nvPicPr>
        <xdr:cNvPr id="77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19287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99</xdr:row>
      <xdr:rowOff>161925</xdr:rowOff>
    </xdr:from>
    <xdr:to>
      <xdr:col>0</xdr:col>
      <xdr:colOff>95250</xdr:colOff>
      <xdr:row>100</xdr:row>
      <xdr:rowOff>85725</xdr:rowOff>
    </xdr:to>
    <xdr:pic>
      <xdr:nvPicPr>
        <xdr:cNvPr id="78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87867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100</xdr:row>
      <xdr:rowOff>133350</xdr:rowOff>
    </xdr:from>
    <xdr:to>
      <xdr:col>0</xdr:col>
      <xdr:colOff>95250</xdr:colOff>
      <xdr:row>101</xdr:row>
      <xdr:rowOff>57150</xdr:rowOff>
    </xdr:to>
    <xdr:pic>
      <xdr:nvPicPr>
        <xdr:cNvPr id="79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004060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101</xdr:row>
      <xdr:rowOff>104775</xdr:rowOff>
    </xdr:from>
    <xdr:to>
      <xdr:col>0</xdr:col>
      <xdr:colOff>95250</xdr:colOff>
      <xdr:row>102</xdr:row>
      <xdr:rowOff>28575</xdr:rowOff>
    </xdr:to>
    <xdr:pic>
      <xdr:nvPicPr>
        <xdr:cNvPr id="80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020252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102</xdr:row>
      <xdr:rowOff>85725</xdr:rowOff>
    </xdr:from>
    <xdr:to>
      <xdr:col>0</xdr:col>
      <xdr:colOff>95250</xdr:colOff>
      <xdr:row>103</xdr:row>
      <xdr:rowOff>9525</xdr:rowOff>
    </xdr:to>
    <xdr:pic>
      <xdr:nvPicPr>
        <xdr:cNvPr id="8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037397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103</xdr:row>
      <xdr:rowOff>57150</xdr:rowOff>
    </xdr:from>
    <xdr:to>
      <xdr:col>0</xdr:col>
      <xdr:colOff>95250</xdr:colOff>
      <xdr:row>103</xdr:row>
      <xdr:rowOff>171450</xdr:rowOff>
    </xdr:to>
    <xdr:pic>
      <xdr:nvPicPr>
        <xdr:cNvPr id="82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053590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113</xdr:row>
      <xdr:rowOff>123825</xdr:rowOff>
    </xdr:from>
    <xdr:to>
      <xdr:col>0</xdr:col>
      <xdr:colOff>95250</xdr:colOff>
      <xdr:row>114</xdr:row>
      <xdr:rowOff>38100</xdr:rowOff>
    </xdr:to>
    <xdr:pic>
      <xdr:nvPicPr>
        <xdr:cNvPr id="83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253615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114</xdr:row>
      <xdr:rowOff>95250</xdr:rowOff>
    </xdr:from>
    <xdr:to>
      <xdr:col>0</xdr:col>
      <xdr:colOff>95250</xdr:colOff>
      <xdr:row>115</xdr:row>
      <xdr:rowOff>9525</xdr:rowOff>
    </xdr:to>
    <xdr:pic>
      <xdr:nvPicPr>
        <xdr:cNvPr id="84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270760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114</xdr:row>
      <xdr:rowOff>95250</xdr:rowOff>
    </xdr:from>
    <xdr:to>
      <xdr:col>0</xdr:col>
      <xdr:colOff>95250</xdr:colOff>
      <xdr:row>115</xdr:row>
      <xdr:rowOff>9525</xdr:rowOff>
    </xdr:to>
    <xdr:pic>
      <xdr:nvPicPr>
        <xdr:cNvPr id="85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270760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115</xdr:row>
      <xdr:rowOff>66675</xdr:rowOff>
    </xdr:from>
    <xdr:to>
      <xdr:col>0</xdr:col>
      <xdr:colOff>95250</xdr:colOff>
      <xdr:row>115</xdr:row>
      <xdr:rowOff>180975</xdr:rowOff>
    </xdr:to>
    <xdr:pic>
      <xdr:nvPicPr>
        <xdr:cNvPr id="86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287905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116</xdr:row>
      <xdr:rowOff>47625</xdr:rowOff>
    </xdr:from>
    <xdr:to>
      <xdr:col>0</xdr:col>
      <xdr:colOff>95250</xdr:colOff>
      <xdr:row>116</xdr:row>
      <xdr:rowOff>161925</xdr:rowOff>
    </xdr:to>
    <xdr:pic>
      <xdr:nvPicPr>
        <xdr:cNvPr id="87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305050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117</xdr:row>
      <xdr:rowOff>19050</xdr:rowOff>
    </xdr:from>
    <xdr:to>
      <xdr:col>0</xdr:col>
      <xdr:colOff>95250</xdr:colOff>
      <xdr:row>117</xdr:row>
      <xdr:rowOff>133350</xdr:rowOff>
    </xdr:to>
    <xdr:pic>
      <xdr:nvPicPr>
        <xdr:cNvPr id="88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321242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117</xdr:row>
      <xdr:rowOff>19050</xdr:rowOff>
    </xdr:from>
    <xdr:to>
      <xdr:col>0</xdr:col>
      <xdr:colOff>95250</xdr:colOff>
      <xdr:row>117</xdr:row>
      <xdr:rowOff>133350</xdr:rowOff>
    </xdr:to>
    <xdr:pic>
      <xdr:nvPicPr>
        <xdr:cNvPr id="89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321242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117</xdr:row>
      <xdr:rowOff>180975</xdr:rowOff>
    </xdr:from>
    <xdr:to>
      <xdr:col>0</xdr:col>
      <xdr:colOff>95250</xdr:colOff>
      <xdr:row>118</xdr:row>
      <xdr:rowOff>104775</xdr:rowOff>
    </xdr:to>
    <xdr:pic>
      <xdr:nvPicPr>
        <xdr:cNvPr id="90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337435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118</xdr:row>
      <xdr:rowOff>152400</xdr:rowOff>
    </xdr:from>
    <xdr:to>
      <xdr:col>0</xdr:col>
      <xdr:colOff>95250</xdr:colOff>
      <xdr:row>119</xdr:row>
      <xdr:rowOff>76200</xdr:rowOff>
    </xdr:to>
    <xdr:pic>
      <xdr:nvPicPr>
        <xdr:cNvPr id="91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3536275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113</xdr:row>
      <xdr:rowOff>123825</xdr:rowOff>
    </xdr:from>
    <xdr:to>
      <xdr:col>0</xdr:col>
      <xdr:colOff>95250</xdr:colOff>
      <xdr:row>114</xdr:row>
      <xdr:rowOff>38100</xdr:rowOff>
    </xdr:to>
    <xdr:pic>
      <xdr:nvPicPr>
        <xdr:cNvPr id="92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2536150"/>
          <a:ext cx="66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GI-InSPIRE\PROJECT_FINANCE\BUDGET\EGI-InSPIRE%20Global-Task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GI-InSPIRE\CA\EGI-iNSPIRE-EFFORTs-Master-C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ara\AppData\Local\Temp\PROJECT%20Activity-PPT-CA-V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-Task partners and share"/>
      <sheetName val="Global Tasks update2"/>
      <sheetName val="Global costs check"/>
      <sheetName val="Global Tasks update1"/>
      <sheetName val="SN Global (=EGI) Tasks"/>
    </sheetNames>
    <sheetDataSet>
      <sheetData sheetId="1">
        <row r="2">
          <cell r="P2">
            <v>1605060</v>
          </cell>
        </row>
        <row r="10">
          <cell r="P10">
            <v>174840</v>
          </cell>
        </row>
        <row r="11">
          <cell r="P11">
            <v>313562.85</v>
          </cell>
        </row>
        <row r="13">
          <cell r="P13">
            <v>240451.47</v>
          </cell>
        </row>
        <row r="14">
          <cell r="P14">
            <v>59323.68725</v>
          </cell>
        </row>
        <row r="15">
          <cell r="P15">
            <v>51840</v>
          </cell>
        </row>
        <row r="17">
          <cell r="P17">
            <v>433440</v>
          </cell>
        </row>
        <row r="18">
          <cell r="P18">
            <v>28520</v>
          </cell>
        </row>
        <row r="22">
          <cell r="P22">
            <v>219293.2</v>
          </cell>
        </row>
        <row r="27">
          <cell r="P27">
            <v>115200</v>
          </cell>
        </row>
        <row r="29">
          <cell r="P29">
            <v>49220</v>
          </cell>
        </row>
        <row r="30">
          <cell r="P30">
            <v>135639.9</v>
          </cell>
        </row>
        <row r="35">
          <cell r="P35">
            <v>364602.75</v>
          </cell>
        </row>
        <row r="36">
          <cell r="P36">
            <v>255600</v>
          </cell>
        </row>
        <row r="37">
          <cell r="P37">
            <v>66240</v>
          </cell>
        </row>
        <row r="39">
          <cell r="P39">
            <v>134420</v>
          </cell>
        </row>
        <row r="42">
          <cell r="P4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W funded-unfunded"/>
      <sheetName val="PM Costs-Funding"/>
      <sheetName val="NEW WP activity code and dates"/>
      <sheetName val="WP1"/>
      <sheetName val="WP2"/>
      <sheetName val="WP3"/>
      <sheetName val="error-WP4"/>
      <sheetName val="error-WP5"/>
      <sheetName val="WP6"/>
      <sheetName val="WP7"/>
      <sheetName val="WP1_12-month (linear)"/>
      <sheetName val="WP2_12-month (linear)"/>
      <sheetName val="WP3_12-month (linear)"/>
      <sheetName val="WP4_12-month (linear)"/>
      <sheetName val="WP5_12-month (linear)"/>
      <sheetName val="WP6_12-month (linear)"/>
      <sheetName val="WP7_12-month (linear)"/>
    </sheetNames>
    <sheetDataSet>
      <sheetData sheetId="4">
        <row r="9">
          <cell r="I9">
            <v>7</v>
          </cell>
        </row>
        <row r="23">
          <cell r="I23">
            <v>2</v>
          </cell>
        </row>
        <row r="24">
          <cell r="I24">
            <v>2</v>
          </cell>
        </row>
      </sheetData>
      <sheetData sheetId="5">
        <row r="10">
          <cell r="I10">
            <v>4</v>
          </cell>
        </row>
        <row r="11">
          <cell r="I11">
            <v>8</v>
          </cell>
        </row>
        <row r="32">
          <cell r="I32">
            <v>9</v>
          </cell>
        </row>
        <row r="33">
          <cell r="I33">
            <v>9</v>
          </cell>
        </row>
        <row r="34">
          <cell r="I34">
            <v>14</v>
          </cell>
        </row>
      </sheetData>
      <sheetData sheetId="6">
        <row r="15">
          <cell r="M15">
            <v>34</v>
          </cell>
        </row>
        <row r="16">
          <cell r="M16">
            <v>18</v>
          </cell>
        </row>
        <row r="17">
          <cell r="M17">
            <v>30</v>
          </cell>
        </row>
        <row r="51">
          <cell r="M51">
            <v>61</v>
          </cell>
        </row>
        <row r="52">
          <cell r="M52">
            <v>25</v>
          </cell>
        </row>
        <row r="53">
          <cell r="M53">
            <v>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CTIVITY-WP"/>
      <sheetName val="Committed PM 2"/>
      <sheetName val="Efforts check per activity"/>
      <sheetName val="pivot table TOTAL JRU"/>
      <sheetName val="pivot table CA "/>
      <sheetName val="CA changes"/>
      <sheetName val="51-Romania"/>
      <sheetName val="Changes PPT April2011"/>
    </sheetNames>
    <sheetDataSet>
      <sheetData sheetId="1">
        <row r="636">
          <cell r="L636">
            <v>4222725.500000002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ebgate.ec.europa.eu/nef/frontoffice/project/45778/1/edit-costs" TargetMode="External" /><Relationship Id="rId2" Type="http://schemas.openxmlformats.org/officeDocument/2006/relationships/hyperlink" Target="https://webgate.ec.europa.eu/nef/frontoffice/project/45778/2/edit-costs" TargetMode="External" /><Relationship Id="rId3" Type="http://schemas.openxmlformats.org/officeDocument/2006/relationships/hyperlink" Target="https://webgate.ec.europa.eu/nef/frontoffice/project/45778/-999/edit-costs" TargetMode="External" /><Relationship Id="rId4" Type="http://schemas.openxmlformats.org/officeDocument/2006/relationships/hyperlink" Target="https://webgate.ec.europa.eu/nef/frontoffice/project/45778/3/edit-costs" TargetMode="External" /><Relationship Id="rId5" Type="http://schemas.openxmlformats.org/officeDocument/2006/relationships/hyperlink" Target="https://webgate.ec.europa.eu/nef/frontoffice/project/45778/5/edit-costs" TargetMode="External" /><Relationship Id="rId6" Type="http://schemas.openxmlformats.org/officeDocument/2006/relationships/hyperlink" Target="https://webgate.ec.europa.eu/nef/frontoffice/project/45778/-994/edit-costs" TargetMode="External" /><Relationship Id="rId7" Type="http://schemas.openxmlformats.org/officeDocument/2006/relationships/hyperlink" Target="https://webgate.ec.europa.eu/nef/frontoffice/project/45778/-993/edit-costs" TargetMode="External" /><Relationship Id="rId8" Type="http://schemas.openxmlformats.org/officeDocument/2006/relationships/hyperlink" Target="https://webgate.ec.europa.eu/nef/frontoffice/project/45778/6/edit-costs" TargetMode="External" /><Relationship Id="rId9" Type="http://schemas.openxmlformats.org/officeDocument/2006/relationships/hyperlink" Target="https://webgate.ec.europa.eu/nef/frontoffice/project/45778/7/edit-costs" TargetMode="External" /><Relationship Id="rId10" Type="http://schemas.openxmlformats.org/officeDocument/2006/relationships/hyperlink" Target="https://webgate.ec.europa.eu/nef/frontoffice/project/45778/-992/edit-costs" TargetMode="External" /><Relationship Id="rId11" Type="http://schemas.openxmlformats.org/officeDocument/2006/relationships/hyperlink" Target="https://webgate.ec.europa.eu/nef/frontoffice/project/45778/-991/edit-costs" TargetMode="External" /><Relationship Id="rId12" Type="http://schemas.openxmlformats.org/officeDocument/2006/relationships/hyperlink" Target="https://webgate.ec.europa.eu/nef/frontoffice/project/45778/8/edit-costs" TargetMode="External" /><Relationship Id="rId13" Type="http://schemas.openxmlformats.org/officeDocument/2006/relationships/hyperlink" Target="https://webgate.ec.europa.eu/nef/frontoffice/project/45778/9/edit-costs" TargetMode="External" /><Relationship Id="rId14" Type="http://schemas.openxmlformats.org/officeDocument/2006/relationships/hyperlink" Target="https://webgate.ec.europa.eu/nef/frontoffice/project/45778/10/edit-costs" TargetMode="External" /><Relationship Id="rId15" Type="http://schemas.openxmlformats.org/officeDocument/2006/relationships/hyperlink" Target="https://webgate.ec.europa.eu/nef/frontoffice/project/45778/-990/edit-costs" TargetMode="External" /><Relationship Id="rId16" Type="http://schemas.openxmlformats.org/officeDocument/2006/relationships/hyperlink" Target="https://webgate.ec.europa.eu/nef/frontoffice/project/45778/-989/edit-costs" TargetMode="External" /><Relationship Id="rId17" Type="http://schemas.openxmlformats.org/officeDocument/2006/relationships/hyperlink" Target="https://webgate.ec.europa.eu/nef/frontoffice/project/45778/-988/edit-costs" TargetMode="External" /><Relationship Id="rId18" Type="http://schemas.openxmlformats.org/officeDocument/2006/relationships/hyperlink" Target="https://webgate.ec.europa.eu/nef/frontoffice/project/45778/-987/edit-costs" TargetMode="External" /><Relationship Id="rId19" Type="http://schemas.openxmlformats.org/officeDocument/2006/relationships/hyperlink" Target="https://webgate.ec.europa.eu/nef/frontoffice/project/45778/-986/edit-costs" TargetMode="External" /><Relationship Id="rId20" Type="http://schemas.openxmlformats.org/officeDocument/2006/relationships/hyperlink" Target="https://webgate.ec.europa.eu/nef/frontoffice/project/45778/-985/edit-costs" TargetMode="External" /><Relationship Id="rId21" Type="http://schemas.openxmlformats.org/officeDocument/2006/relationships/hyperlink" Target="https://webgate.ec.europa.eu/nef/frontoffice/project/45778/-982/edit-costs" TargetMode="External" /><Relationship Id="rId22" Type="http://schemas.openxmlformats.org/officeDocument/2006/relationships/hyperlink" Target="https://webgate.ec.europa.eu/nef/frontoffice/project/45778/11/edit-costs" TargetMode="External" /><Relationship Id="rId23" Type="http://schemas.openxmlformats.org/officeDocument/2006/relationships/hyperlink" Target="https://webgate.ec.europa.eu/nef/frontoffice/project/45778/12/edit-costs" TargetMode="External" /><Relationship Id="rId24" Type="http://schemas.openxmlformats.org/officeDocument/2006/relationships/hyperlink" Target="https://webgate.ec.europa.eu/nef/frontoffice/project/45778/-984/edit-costs" TargetMode="External" /><Relationship Id="rId25" Type="http://schemas.openxmlformats.org/officeDocument/2006/relationships/hyperlink" Target="https://webgate.ec.europa.eu/nef/frontoffice/project/45778/-983/edit-costs" TargetMode="External" /><Relationship Id="rId26" Type="http://schemas.openxmlformats.org/officeDocument/2006/relationships/hyperlink" Target="https://webgate.ec.europa.eu/nef/frontoffice/project/45778/-981/edit-costs" TargetMode="External" /><Relationship Id="rId27" Type="http://schemas.openxmlformats.org/officeDocument/2006/relationships/hyperlink" Target="https://webgate.ec.europa.eu/nef/frontoffice/project/45778/-980/edit-costs" TargetMode="External" /><Relationship Id="rId28" Type="http://schemas.openxmlformats.org/officeDocument/2006/relationships/hyperlink" Target="https://webgate.ec.europa.eu/nef/frontoffice/project/45778/-979/edit-costs" TargetMode="External" /><Relationship Id="rId29" Type="http://schemas.openxmlformats.org/officeDocument/2006/relationships/hyperlink" Target="https://webgate.ec.europa.eu/nef/frontoffice/project/45778/-978/edit-costs" TargetMode="External" /><Relationship Id="rId30" Type="http://schemas.openxmlformats.org/officeDocument/2006/relationships/hyperlink" Target="https://webgate.ec.europa.eu/nef/frontoffice/project/45778/-976/edit-costs" TargetMode="External" /><Relationship Id="rId31" Type="http://schemas.openxmlformats.org/officeDocument/2006/relationships/hyperlink" Target="https://webgate.ec.europa.eu/nef/frontoffice/project/45778/13/edit-costs" TargetMode="External" /><Relationship Id="rId32" Type="http://schemas.openxmlformats.org/officeDocument/2006/relationships/hyperlink" Target="https://webgate.ec.europa.eu/nef/frontoffice/project/45778/14/edit-costs" TargetMode="External" /><Relationship Id="rId33" Type="http://schemas.openxmlformats.org/officeDocument/2006/relationships/hyperlink" Target="https://webgate.ec.europa.eu/nef/frontoffice/project/45778/-977/edit-costs" TargetMode="External" /><Relationship Id="rId34" Type="http://schemas.openxmlformats.org/officeDocument/2006/relationships/hyperlink" Target="https://webgate.ec.europa.eu/nef/frontoffice/project/45778/-975/edit-costs" TargetMode="External" /><Relationship Id="rId35" Type="http://schemas.openxmlformats.org/officeDocument/2006/relationships/hyperlink" Target="https://webgate.ec.europa.eu/nef/frontoffice/project/45778/-912/edit-costs" TargetMode="External" /><Relationship Id="rId36" Type="http://schemas.openxmlformats.org/officeDocument/2006/relationships/hyperlink" Target="https://webgate.ec.europa.eu/nef/frontoffice/project/45778/-911/edit-costs" TargetMode="External" /><Relationship Id="rId37" Type="http://schemas.openxmlformats.org/officeDocument/2006/relationships/hyperlink" Target="https://webgate.ec.europa.eu/nef/frontoffice/project/45778/-910/edit-costs" TargetMode="External" /><Relationship Id="rId38" Type="http://schemas.openxmlformats.org/officeDocument/2006/relationships/hyperlink" Target="https://webgate.ec.europa.eu/nef/frontoffice/project/45778/-909/edit-costs" TargetMode="External" /><Relationship Id="rId39" Type="http://schemas.openxmlformats.org/officeDocument/2006/relationships/hyperlink" Target="https://webgate.ec.europa.eu/nef/frontoffice/project/45778/-908/edit-costs" TargetMode="External" /><Relationship Id="rId40" Type="http://schemas.openxmlformats.org/officeDocument/2006/relationships/hyperlink" Target="https://webgate.ec.europa.eu/nef/frontoffice/project/45778/-907/edit-costs" TargetMode="External" /><Relationship Id="rId41" Type="http://schemas.openxmlformats.org/officeDocument/2006/relationships/hyperlink" Target="https://webgate.ec.europa.eu/nef/frontoffice/project/45778/-906/edit-costs" TargetMode="External" /><Relationship Id="rId42" Type="http://schemas.openxmlformats.org/officeDocument/2006/relationships/hyperlink" Target="https://webgate.ec.europa.eu/nef/frontoffice/project/45778/-905/edit-costs" TargetMode="External" /><Relationship Id="rId43" Type="http://schemas.openxmlformats.org/officeDocument/2006/relationships/hyperlink" Target="https://webgate.ec.europa.eu/nef/frontoffice/project/45778/15/edit-costs" TargetMode="External" /><Relationship Id="rId44" Type="http://schemas.openxmlformats.org/officeDocument/2006/relationships/hyperlink" Target="https://webgate.ec.europa.eu/nef/frontoffice/project/45778/16/edit-costs" TargetMode="External" /><Relationship Id="rId45" Type="http://schemas.openxmlformats.org/officeDocument/2006/relationships/hyperlink" Target="https://webgate.ec.europa.eu/nef/frontoffice/project/45778/-974/edit-costs" TargetMode="External" /><Relationship Id="rId46" Type="http://schemas.openxmlformats.org/officeDocument/2006/relationships/hyperlink" Target="https://webgate.ec.europa.eu/nef/frontoffice/project/45778/-973/edit-costs" TargetMode="External" /><Relationship Id="rId47" Type="http://schemas.openxmlformats.org/officeDocument/2006/relationships/hyperlink" Target="https://webgate.ec.europa.eu/nef/frontoffice/project/45778/-972/edit-costs" TargetMode="External" /><Relationship Id="rId48" Type="http://schemas.openxmlformats.org/officeDocument/2006/relationships/hyperlink" Target="https://webgate.ec.europa.eu/nef/frontoffice/project/45778/-971/edit-costs" TargetMode="External" /><Relationship Id="rId49" Type="http://schemas.openxmlformats.org/officeDocument/2006/relationships/hyperlink" Target="https://webgate.ec.europa.eu/nef/frontoffice/project/45778/-970/edit-costs" TargetMode="External" /><Relationship Id="rId50" Type="http://schemas.openxmlformats.org/officeDocument/2006/relationships/hyperlink" Target="https://webgate.ec.europa.eu/nef/frontoffice/project/45778/-969/edit-costs" TargetMode="External" /><Relationship Id="rId51" Type="http://schemas.openxmlformats.org/officeDocument/2006/relationships/hyperlink" Target="https://webgate.ec.europa.eu/nef/frontoffice/project/45778/-968/edit-costs" TargetMode="External" /><Relationship Id="rId52" Type="http://schemas.openxmlformats.org/officeDocument/2006/relationships/hyperlink" Target="https://webgate.ec.europa.eu/nef/frontoffice/project/45778/-967/edit-costs" TargetMode="External" /><Relationship Id="rId53" Type="http://schemas.openxmlformats.org/officeDocument/2006/relationships/hyperlink" Target="https://webgate.ec.europa.eu/nef/frontoffice/project/45778/-966/edit-costs" TargetMode="External" /><Relationship Id="rId54" Type="http://schemas.openxmlformats.org/officeDocument/2006/relationships/hyperlink" Target="https://webgate.ec.europa.eu/nef/frontoffice/project/45778/17/edit-costs" TargetMode="External" /><Relationship Id="rId55" Type="http://schemas.openxmlformats.org/officeDocument/2006/relationships/hyperlink" Target="https://webgate.ec.europa.eu/nef/frontoffice/project/45778/18/edit-costs" TargetMode="External" /><Relationship Id="rId56" Type="http://schemas.openxmlformats.org/officeDocument/2006/relationships/hyperlink" Target="https://webgate.ec.europa.eu/nef/frontoffice/project/45778/-965/edit-costs" TargetMode="External" /><Relationship Id="rId57" Type="http://schemas.openxmlformats.org/officeDocument/2006/relationships/hyperlink" Target="https://webgate.ec.europa.eu/nef/frontoffice/project/45778/-964/edit-costs" TargetMode="External" /><Relationship Id="rId58" Type="http://schemas.openxmlformats.org/officeDocument/2006/relationships/hyperlink" Target="https://webgate.ec.europa.eu/nef/frontoffice/project/45778/19/edit-costs" TargetMode="External" /><Relationship Id="rId59" Type="http://schemas.openxmlformats.org/officeDocument/2006/relationships/hyperlink" Target="https://webgate.ec.europa.eu/nef/frontoffice/project/45778/20/edit-costs" TargetMode="External" /><Relationship Id="rId60" Type="http://schemas.openxmlformats.org/officeDocument/2006/relationships/hyperlink" Target="https://webgate.ec.europa.eu/nef/frontoffice/project/45778/21/edit-costs" TargetMode="External" /><Relationship Id="rId61" Type="http://schemas.openxmlformats.org/officeDocument/2006/relationships/hyperlink" Target="https://webgate.ec.europa.eu/nef/frontoffice/project/45778/-963/edit-costs" TargetMode="External" /><Relationship Id="rId62" Type="http://schemas.openxmlformats.org/officeDocument/2006/relationships/hyperlink" Target="https://webgate.ec.europa.eu/nef/frontoffice/project/45778/-962/edit-costs" TargetMode="External" /><Relationship Id="rId63" Type="http://schemas.openxmlformats.org/officeDocument/2006/relationships/hyperlink" Target="https://webgate.ec.europa.eu/nef/frontoffice/project/45778/-961/edit-costs" TargetMode="External" /><Relationship Id="rId64" Type="http://schemas.openxmlformats.org/officeDocument/2006/relationships/hyperlink" Target="https://webgate.ec.europa.eu/nef/frontoffice/project/45778/-960/edit-costs" TargetMode="External" /><Relationship Id="rId65" Type="http://schemas.openxmlformats.org/officeDocument/2006/relationships/hyperlink" Target="https://webgate.ec.europa.eu/nef/frontoffice/project/45778/-959/edit-costs" TargetMode="External" /><Relationship Id="rId66" Type="http://schemas.openxmlformats.org/officeDocument/2006/relationships/hyperlink" Target="https://webgate.ec.europa.eu/nef/frontoffice/project/45778/-958/edit-costs" TargetMode="External" /><Relationship Id="rId67" Type="http://schemas.openxmlformats.org/officeDocument/2006/relationships/hyperlink" Target="https://webgate.ec.europa.eu/nef/frontoffice/project/45778/-957/edit-costs" TargetMode="External" /><Relationship Id="rId68" Type="http://schemas.openxmlformats.org/officeDocument/2006/relationships/hyperlink" Target="https://webgate.ec.europa.eu/nef/frontoffice/project/45778/-956/edit-costs" TargetMode="External" /><Relationship Id="rId69" Type="http://schemas.openxmlformats.org/officeDocument/2006/relationships/hyperlink" Target="https://webgate.ec.europa.eu/nef/frontoffice/project/45778/-955/edit-costs" TargetMode="External" /><Relationship Id="rId70" Type="http://schemas.openxmlformats.org/officeDocument/2006/relationships/hyperlink" Target="https://webgate.ec.europa.eu/nef/frontoffice/project/45778/22/edit-costs" TargetMode="External" /><Relationship Id="rId71" Type="http://schemas.openxmlformats.org/officeDocument/2006/relationships/hyperlink" Target="https://webgate.ec.europa.eu/nef/frontoffice/project/45778/23/edit-costs" TargetMode="External" /><Relationship Id="rId72" Type="http://schemas.openxmlformats.org/officeDocument/2006/relationships/hyperlink" Target="https://webgate.ec.europa.eu/nef/frontoffice/project/45778/-954/edit-costs" TargetMode="External" /><Relationship Id="rId73" Type="http://schemas.openxmlformats.org/officeDocument/2006/relationships/hyperlink" Target="https://webgate.ec.europa.eu/nef/frontoffice/project/45778/-953/edit-costs" TargetMode="External" /><Relationship Id="rId74" Type="http://schemas.openxmlformats.org/officeDocument/2006/relationships/hyperlink" Target="https://webgate.ec.europa.eu/nef/frontoffice/project/45778/-952/edit-costs" TargetMode="External" /><Relationship Id="rId75" Type="http://schemas.openxmlformats.org/officeDocument/2006/relationships/hyperlink" Target="https://webgate.ec.europa.eu/nef/frontoffice/project/45778/24/edit-costs" TargetMode="External" /><Relationship Id="rId76" Type="http://schemas.openxmlformats.org/officeDocument/2006/relationships/hyperlink" Target="https://webgate.ec.europa.eu/nef/frontoffice/project/45778/25/edit-costs" TargetMode="External" /><Relationship Id="rId77" Type="http://schemas.openxmlformats.org/officeDocument/2006/relationships/hyperlink" Target="https://webgate.ec.europa.eu/nef/frontoffice/project/45778/26/edit-costs" TargetMode="External" /><Relationship Id="rId78" Type="http://schemas.openxmlformats.org/officeDocument/2006/relationships/hyperlink" Target="https://webgate.ec.europa.eu/nef/frontoffice/project/45778/-951/edit-costs" TargetMode="External" /><Relationship Id="rId79" Type="http://schemas.openxmlformats.org/officeDocument/2006/relationships/hyperlink" Target="https://webgate.ec.europa.eu/nef/frontoffice/project/45778/-950/edit-costs" TargetMode="External" /><Relationship Id="rId80" Type="http://schemas.openxmlformats.org/officeDocument/2006/relationships/hyperlink" Target="https://webgate.ec.europa.eu/nef/frontoffice/project/45778/27/edit-costs" TargetMode="External" /><Relationship Id="rId81" Type="http://schemas.openxmlformats.org/officeDocument/2006/relationships/hyperlink" Target="https://webgate.ec.europa.eu/nef/frontoffice/project/45778/-949/edit-costs" TargetMode="External" /><Relationship Id="rId82" Type="http://schemas.openxmlformats.org/officeDocument/2006/relationships/hyperlink" Target="https://webgate.ec.europa.eu/nef/frontoffice/project/45778/-948/edit-costs" TargetMode="External" /><Relationship Id="rId83" Type="http://schemas.openxmlformats.org/officeDocument/2006/relationships/hyperlink" Target="https://webgate.ec.europa.eu/nef/frontoffice/project/45778/-947/edit-costs" TargetMode="External" /><Relationship Id="rId84" Type="http://schemas.openxmlformats.org/officeDocument/2006/relationships/hyperlink" Target="https://webgate.ec.europa.eu/nef/frontoffice/project/45778/-945/edit-costs" TargetMode="External" /><Relationship Id="rId85" Type="http://schemas.openxmlformats.org/officeDocument/2006/relationships/hyperlink" Target="https://webgate.ec.europa.eu/nef/frontoffice/project/45778/28/edit-costs" TargetMode="External" /><Relationship Id="rId86" Type="http://schemas.openxmlformats.org/officeDocument/2006/relationships/hyperlink" Target="https://webgate.ec.europa.eu/nef/frontoffice/project/45778/-946/edit-costs" TargetMode="External" /><Relationship Id="rId87" Type="http://schemas.openxmlformats.org/officeDocument/2006/relationships/hyperlink" Target="https://webgate.ec.europa.eu/nef/frontoffice/project/45778/-944/edit-costs" TargetMode="External" /><Relationship Id="rId88" Type="http://schemas.openxmlformats.org/officeDocument/2006/relationships/hyperlink" Target="https://webgate.ec.europa.eu/nef/frontoffice/project/45778/-943/edit-costs" TargetMode="External" /><Relationship Id="rId89" Type="http://schemas.openxmlformats.org/officeDocument/2006/relationships/hyperlink" Target="https://webgate.ec.europa.eu/nef/frontoffice/project/45778/29/edit-costs" TargetMode="External" /><Relationship Id="rId90" Type="http://schemas.openxmlformats.org/officeDocument/2006/relationships/hyperlink" Target="https://webgate.ec.europa.eu/nef/frontoffice/project/45778/30/edit-costs" TargetMode="External" /><Relationship Id="rId91" Type="http://schemas.openxmlformats.org/officeDocument/2006/relationships/hyperlink" Target="https://webgate.ec.europa.eu/nef/frontoffice/project/45778/31/edit-costs" TargetMode="External" /><Relationship Id="rId92" Type="http://schemas.openxmlformats.org/officeDocument/2006/relationships/hyperlink" Target="https://webgate.ec.europa.eu/nef/frontoffice/project/45778/-913/edit-costs" TargetMode="External" /><Relationship Id="rId93" Type="http://schemas.openxmlformats.org/officeDocument/2006/relationships/hyperlink" Target="https://webgate.ec.europa.eu/nef/frontoffice/project/45778/32/edit-costs" TargetMode="External" /><Relationship Id="rId94" Type="http://schemas.openxmlformats.org/officeDocument/2006/relationships/hyperlink" Target="https://webgate.ec.europa.eu/nef/frontoffice/project/45778/33/edit-costs" TargetMode="External" /><Relationship Id="rId95" Type="http://schemas.openxmlformats.org/officeDocument/2006/relationships/hyperlink" Target="https://webgate.ec.europa.eu/nef/frontoffice/project/45778/34/edit-costs" TargetMode="External" /><Relationship Id="rId96" Type="http://schemas.openxmlformats.org/officeDocument/2006/relationships/hyperlink" Target="https://webgate.ec.europa.eu/nef/frontoffice/project/45778/-938/edit-costs" TargetMode="External" /><Relationship Id="rId97" Type="http://schemas.openxmlformats.org/officeDocument/2006/relationships/hyperlink" Target="https://webgate.ec.europa.eu/nef/frontoffice/project/45778/-937/edit-costs" TargetMode="External" /><Relationship Id="rId98" Type="http://schemas.openxmlformats.org/officeDocument/2006/relationships/hyperlink" Target="https://webgate.ec.europa.eu/nef/frontoffice/project/45778/-936/edit-costs" TargetMode="External" /><Relationship Id="rId99" Type="http://schemas.openxmlformats.org/officeDocument/2006/relationships/hyperlink" Target="https://webgate.ec.europa.eu/nef/frontoffice/project/45778/-935/edit-costs" TargetMode="External" /><Relationship Id="rId100" Type="http://schemas.openxmlformats.org/officeDocument/2006/relationships/hyperlink" Target="https://webgate.ec.europa.eu/nef/frontoffice/project/45778/-934/edit-costs" TargetMode="External" /><Relationship Id="rId101" Type="http://schemas.openxmlformats.org/officeDocument/2006/relationships/hyperlink" Target="https://webgate.ec.europa.eu/nef/frontoffice/project/45778/-933/edit-costs" TargetMode="External" /><Relationship Id="rId102" Type="http://schemas.openxmlformats.org/officeDocument/2006/relationships/hyperlink" Target="https://webgate.ec.europa.eu/nef/frontoffice/project/45778/-932/edit-costs" TargetMode="External" /><Relationship Id="rId103" Type="http://schemas.openxmlformats.org/officeDocument/2006/relationships/hyperlink" Target="https://webgate.ec.europa.eu/nef/frontoffice/project/45778/35/edit-costs" TargetMode="External" /><Relationship Id="rId104" Type="http://schemas.openxmlformats.org/officeDocument/2006/relationships/hyperlink" Target="https://webgate.ec.europa.eu/nef/frontoffice/project/45778/36/edit-costs" TargetMode="External" /><Relationship Id="rId105" Type="http://schemas.openxmlformats.org/officeDocument/2006/relationships/hyperlink" Target="https://webgate.ec.europa.eu/nef/frontoffice/project/45778/37/edit-costs" TargetMode="External" /><Relationship Id="rId106" Type="http://schemas.openxmlformats.org/officeDocument/2006/relationships/hyperlink" Target="https://webgate.ec.europa.eu/nef/frontoffice/project/45778/38/edit-costs" TargetMode="External" /><Relationship Id="rId107" Type="http://schemas.openxmlformats.org/officeDocument/2006/relationships/hyperlink" Target="https://webgate.ec.europa.eu/nef/frontoffice/project/45778/-931/edit-costs" TargetMode="External" /><Relationship Id="rId108" Type="http://schemas.openxmlformats.org/officeDocument/2006/relationships/hyperlink" Target="https://webgate.ec.europa.eu/nef/frontoffice/project/45778/-930/edit-costs" TargetMode="External" /><Relationship Id="rId109" Type="http://schemas.openxmlformats.org/officeDocument/2006/relationships/hyperlink" Target="https://webgate.ec.europa.eu/nef/frontoffice/project/45778/-929/edit-costs" TargetMode="External" /><Relationship Id="rId110" Type="http://schemas.openxmlformats.org/officeDocument/2006/relationships/hyperlink" Target="https://webgate.ec.europa.eu/nef/frontoffice/project/45778/-928/edit-costs" TargetMode="External" /><Relationship Id="rId111" Type="http://schemas.openxmlformats.org/officeDocument/2006/relationships/hyperlink" Target="https://webgate.ec.europa.eu/nef/frontoffice/project/45778/-927/edit-costs" TargetMode="External" /><Relationship Id="rId112" Type="http://schemas.openxmlformats.org/officeDocument/2006/relationships/hyperlink" Target="https://webgate.ec.europa.eu/nef/frontoffice/project/45778/-926/edit-costs" TargetMode="External" /><Relationship Id="rId113" Type="http://schemas.openxmlformats.org/officeDocument/2006/relationships/hyperlink" Target="https://webgate.ec.europa.eu/nef/frontoffice/project/45778/39/edit-costs" TargetMode="External" /><Relationship Id="rId114" Type="http://schemas.openxmlformats.org/officeDocument/2006/relationships/hyperlink" Target="https://webgate.ec.europa.eu/nef/frontoffice/project/45778/40/edit-costs" TargetMode="External" /><Relationship Id="rId115" Type="http://schemas.openxmlformats.org/officeDocument/2006/relationships/hyperlink" Target="https://webgate.ec.europa.eu/nef/frontoffice/project/45778/-925/edit-costs" TargetMode="External" /><Relationship Id="rId116" Type="http://schemas.openxmlformats.org/officeDocument/2006/relationships/hyperlink" Target="https://webgate.ec.europa.eu/nef/frontoffice/project/45778/-924/edit-costs" TargetMode="External" /><Relationship Id="rId117" Type="http://schemas.openxmlformats.org/officeDocument/2006/relationships/hyperlink" Target="https://webgate.ec.europa.eu/nef/frontoffice/project/45778/-923/edit-costs" TargetMode="External" /><Relationship Id="rId118" Type="http://schemas.openxmlformats.org/officeDocument/2006/relationships/hyperlink" Target="https://webgate.ec.europa.eu/nef/frontoffice/project/45778/-922/edit-costs" TargetMode="External" /><Relationship Id="rId119" Type="http://schemas.openxmlformats.org/officeDocument/2006/relationships/hyperlink" Target="https://webgate.ec.europa.eu/nef/frontoffice/project/45778/-921/edit-costs" TargetMode="External" /><Relationship Id="rId120" Type="http://schemas.openxmlformats.org/officeDocument/2006/relationships/hyperlink" Target="https://webgate.ec.europa.eu/nef/frontoffice/project/45778/41/edit-costs" TargetMode="External" /><Relationship Id="rId121" Type="http://schemas.openxmlformats.org/officeDocument/2006/relationships/hyperlink" Target="https://webgate.ec.europa.eu/nef/frontoffice/project/45778/42/edit-costs" TargetMode="External" /><Relationship Id="rId122" Type="http://schemas.openxmlformats.org/officeDocument/2006/relationships/hyperlink" Target="https://webgate.ec.europa.eu/nef/frontoffice/project/45778/43/edit-costs" TargetMode="External" /><Relationship Id="rId123" Type="http://schemas.openxmlformats.org/officeDocument/2006/relationships/hyperlink" Target="https://webgate.ec.europa.eu/nef/frontoffice/project/45778/44/edit-costs" TargetMode="External" /><Relationship Id="rId124" Type="http://schemas.openxmlformats.org/officeDocument/2006/relationships/hyperlink" Target="https://webgate.ec.europa.eu/nef/frontoffice/project/45778/45/edit-costs" TargetMode="External" /><Relationship Id="rId125" Type="http://schemas.openxmlformats.org/officeDocument/2006/relationships/hyperlink" Target="https://webgate.ec.europa.eu/nef/frontoffice/project/45778/46/edit-costs" TargetMode="External" /><Relationship Id="rId126" Type="http://schemas.openxmlformats.org/officeDocument/2006/relationships/hyperlink" Target="https://webgate.ec.europa.eu/nef/frontoffice/project/45778/47/edit-costs" TargetMode="External" /><Relationship Id="rId127" Type="http://schemas.openxmlformats.org/officeDocument/2006/relationships/hyperlink" Target="https://webgate.ec.europa.eu/nef/frontoffice/project/45778/48/edit-costs" TargetMode="External" /><Relationship Id="rId128" Type="http://schemas.openxmlformats.org/officeDocument/2006/relationships/hyperlink" Target="https://webgate.ec.europa.eu/nef/frontoffice/project/45778/49/edit-costs" TargetMode="External" /><Relationship Id="rId129" Type="http://schemas.openxmlformats.org/officeDocument/2006/relationships/hyperlink" Target="https://webgate.ec.europa.eu/nef/frontoffice/project/45778/50/edit-costs" TargetMode="External" /><Relationship Id="rId130" Type="http://schemas.openxmlformats.org/officeDocument/2006/relationships/hyperlink" Target="https://webgate.ec.europa.eu/nef/frontoffice/project/45778/51/edit-costs" TargetMode="External" /><Relationship Id="rId131" Type="http://schemas.openxmlformats.org/officeDocument/2006/relationships/hyperlink" Target="https://webgate.ec.europa.eu/nef/frontoffice/project/45778/-941/edit-costs" TargetMode="External" /><Relationship Id="rId132" Type="http://schemas.openxmlformats.org/officeDocument/2006/relationships/hyperlink" Target="https://webgate.ec.europa.eu/nef/frontoffice/project/45778/-920/edit-costs" TargetMode="External" /><Relationship Id="rId133" Type="http://schemas.openxmlformats.org/officeDocument/2006/relationships/hyperlink" Target="https://webgate.ec.europa.eu/nef/frontoffice/project/45778/-919/edit-costs" TargetMode="External" /><Relationship Id="rId134" Type="http://schemas.openxmlformats.org/officeDocument/2006/relationships/hyperlink" Target="https://webgate.ec.europa.eu/nef/frontoffice/project/45778/-916/edit-costs" TargetMode="External" /><Relationship Id="rId135" Type="http://schemas.openxmlformats.org/officeDocument/2006/relationships/hyperlink" Target="https://webgate.ec.europa.eu/nef/frontoffice/project/45778/-914/edit-costs" TargetMode="External" /><Relationship Id="rId136" Type="http://schemas.openxmlformats.org/officeDocument/2006/relationships/comments" Target="../comments1.xml" /><Relationship Id="rId137" Type="http://schemas.openxmlformats.org/officeDocument/2006/relationships/vmlDrawing" Target="../drawings/vmlDrawing1.vml" /><Relationship Id="rId138" Type="http://schemas.openxmlformats.org/officeDocument/2006/relationships/drawing" Target="../drawings/drawing1.xml" /><Relationship Id="rId13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ebgate.ec.europa.eu/nef/frontoffice/project/45778/1/edit-costs" TargetMode="External" /><Relationship Id="rId2" Type="http://schemas.openxmlformats.org/officeDocument/2006/relationships/hyperlink" Target="https://webgate.ec.europa.eu/nef/frontoffice/project/45778/2/edit-costs" TargetMode="External" /><Relationship Id="rId3" Type="http://schemas.openxmlformats.org/officeDocument/2006/relationships/hyperlink" Target="https://webgate.ec.europa.eu/nef/frontoffice/project/45778/-999/edit-costs" TargetMode="External" /><Relationship Id="rId4" Type="http://schemas.openxmlformats.org/officeDocument/2006/relationships/hyperlink" Target="https://webgate.ec.europa.eu/nef/frontoffice/project/45778/3/edit-costs" TargetMode="External" /><Relationship Id="rId5" Type="http://schemas.openxmlformats.org/officeDocument/2006/relationships/hyperlink" Target="https://webgate.ec.europa.eu/nef/frontoffice/project/45778/5/edit-costs" TargetMode="External" /><Relationship Id="rId6" Type="http://schemas.openxmlformats.org/officeDocument/2006/relationships/hyperlink" Target="https://webgate.ec.europa.eu/nef/frontoffice/project/45778/-994/edit-costs" TargetMode="External" /><Relationship Id="rId7" Type="http://schemas.openxmlformats.org/officeDocument/2006/relationships/hyperlink" Target="https://webgate.ec.europa.eu/nef/frontoffice/project/45778/-993/edit-costs" TargetMode="External" /><Relationship Id="rId8" Type="http://schemas.openxmlformats.org/officeDocument/2006/relationships/hyperlink" Target="https://webgate.ec.europa.eu/nef/frontoffice/project/45778/6/edit-costs" TargetMode="External" /><Relationship Id="rId9" Type="http://schemas.openxmlformats.org/officeDocument/2006/relationships/hyperlink" Target="https://webgate.ec.europa.eu/nef/frontoffice/project/45778/7/edit-costs" TargetMode="External" /><Relationship Id="rId10" Type="http://schemas.openxmlformats.org/officeDocument/2006/relationships/hyperlink" Target="https://webgate.ec.europa.eu/nef/frontoffice/project/45778/-992/edit-costs" TargetMode="External" /><Relationship Id="rId11" Type="http://schemas.openxmlformats.org/officeDocument/2006/relationships/hyperlink" Target="https://webgate.ec.europa.eu/nef/frontoffice/project/45778/-991/edit-costs" TargetMode="External" /><Relationship Id="rId12" Type="http://schemas.openxmlformats.org/officeDocument/2006/relationships/hyperlink" Target="https://webgate.ec.europa.eu/nef/frontoffice/project/45778/8/edit-costs" TargetMode="External" /><Relationship Id="rId13" Type="http://schemas.openxmlformats.org/officeDocument/2006/relationships/hyperlink" Target="https://webgate.ec.europa.eu/nef/frontoffice/project/45778/9/edit-costs" TargetMode="External" /><Relationship Id="rId14" Type="http://schemas.openxmlformats.org/officeDocument/2006/relationships/hyperlink" Target="https://webgate.ec.europa.eu/nef/frontoffice/project/45778/10/edit-costs" TargetMode="External" /><Relationship Id="rId15" Type="http://schemas.openxmlformats.org/officeDocument/2006/relationships/hyperlink" Target="https://webgate.ec.europa.eu/nef/frontoffice/project/45778/-990/edit-costs" TargetMode="External" /><Relationship Id="rId16" Type="http://schemas.openxmlformats.org/officeDocument/2006/relationships/hyperlink" Target="https://webgate.ec.europa.eu/nef/frontoffice/project/45778/-989/edit-costs" TargetMode="External" /><Relationship Id="rId17" Type="http://schemas.openxmlformats.org/officeDocument/2006/relationships/hyperlink" Target="https://webgate.ec.europa.eu/nef/frontoffice/project/45778/-988/edit-costs" TargetMode="External" /><Relationship Id="rId18" Type="http://schemas.openxmlformats.org/officeDocument/2006/relationships/hyperlink" Target="https://webgate.ec.europa.eu/nef/frontoffice/project/45778/-987/edit-costs" TargetMode="External" /><Relationship Id="rId19" Type="http://schemas.openxmlformats.org/officeDocument/2006/relationships/hyperlink" Target="https://webgate.ec.europa.eu/nef/frontoffice/project/45778/-986/edit-costs" TargetMode="External" /><Relationship Id="rId20" Type="http://schemas.openxmlformats.org/officeDocument/2006/relationships/hyperlink" Target="https://webgate.ec.europa.eu/nef/frontoffice/project/45778/-985/edit-costs" TargetMode="External" /><Relationship Id="rId21" Type="http://schemas.openxmlformats.org/officeDocument/2006/relationships/hyperlink" Target="https://webgate.ec.europa.eu/nef/frontoffice/project/45778/-982/edit-costs" TargetMode="External" /><Relationship Id="rId22" Type="http://schemas.openxmlformats.org/officeDocument/2006/relationships/hyperlink" Target="https://webgate.ec.europa.eu/nef/frontoffice/project/45778/11/edit-costs" TargetMode="External" /><Relationship Id="rId23" Type="http://schemas.openxmlformats.org/officeDocument/2006/relationships/hyperlink" Target="https://webgate.ec.europa.eu/nef/frontoffice/project/45778/12/edit-costs" TargetMode="External" /><Relationship Id="rId24" Type="http://schemas.openxmlformats.org/officeDocument/2006/relationships/hyperlink" Target="https://webgate.ec.europa.eu/nef/frontoffice/project/45778/-984/edit-costs" TargetMode="External" /><Relationship Id="rId25" Type="http://schemas.openxmlformats.org/officeDocument/2006/relationships/hyperlink" Target="https://webgate.ec.europa.eu/nef/frontoffice/project/45778/-983/edit-costs" TargetMode="External" /><Relationship Id="rId26" Type="http://schemas.openxmlformats.org/officeDocument/2006/relationships/hyperlink" Target="https://webgate.ec.europa.eu/nef/frontoffice/project/45778/-981/edit-costs" TargetMode="External" /><Relationship Id="rId27" Type="http://schemas.openxmlformats.org/officeDocument/2006/relationships/hyperlink" Target="https://webgate.ec.europa.eu/nef/frontoffice/project/45778/-980/edit-costs" TargetMode="External" /><Relationship Id="rId28" Type="http://schemas.openxmlformats.org/officeDocument/2006/relationships/hyperlink" Target="https://webgate.ec.europa.eu/nef/frontoffice/project/45778/-979/edit-costs" TargetMode="External" /><Relationship Id="rId29" Type="http://schemas.openxmlformats.org/officeDocument/2006/relationships/hyperlink" Target="https://webgate.ec.europa.eu/nef/frontoffice/project/45778/-978/edit-costs" TargetMode="External" /><Relationship Id="rId30" Type="http://schemas.openxmlformats.org/officeDocument/2006/relationships/hyperlink" Target="https://webgate.ec.europa.eu/nef/frontoffice/project/45778/-976/edit-costs" TargetMode="External" /><Relationship Id="rId31" Type="http://schemas.openxmlformats.org/officeDocument/2006/relationships/hyperlink" Target="https://webgate.ec.europa.eu/nef/frontoffice/project/45778/13/edit-costs" TargetMode="External" /><Relationship Id="rId32" Type="http://schemas.openxmlformats.org/officeDocument/2006/relationships/hyperlink" Target="https://webgate.ec.europa.eu/nef/frontoffice/project/45778/14/edit-costs" TargetMode="External" /><Relationship Id="rId33" Type="http://schemas.openxmlformats.org/officeDocument/2006/relationships/hyperlink" Target="https://webgate.ec.europa.eu/nef/frontoffice/project/45778/-977/edit-costs" TargetMode="External" /><Relationship Id="rId34" Type="http://schemas.openxmlformats.org/officeDocument/2006/relationships/hyperlink" Target="https://webgate.ec.europa.eu/nef/frontoffice/project/45778/-975/edit-costs" TargetMode="External" /><Relationship Id="rId35" Type="http://schemas.openxmlformats.org/officeDocument/2006/relationships/hyperlink" Target="https://webgate.ec.europa.eu/nef/frontoffice/project/45778/-912/edit-costs" TargetMode="External" /><Relationship Id="rId36" Type="http://schemas.openxmlformats.org/officeDocument/2006/relationships/hyperlink" Target="https://webgate.ec.europa.eu/nef/frontoffice/project/45778/-911/edit-costs" TargetMode="External" /><Relationship Id="rId37" Type="http://schemas.openxmlformats.org/officeDocument/2006/relationships/hyperlink" Target="https://webgate.ec.europa.eu/nef/frontoffice/project/45778/-910/edit-costs" TargetMode="External" /><Relationship Id="rId38" Type="http://schemas.openxmlformats.org/officeDocument/2006/relationships/hyperlink" Target="https://webgate.ec.europa.eu/nef/frontoffice/project/45778/-909/edit-costs" TargetMode="External" /><Relationship Id="rId39" Type="http://schemas.openxmlformats.org/officeDocument/2006/relationships/hyperlink" Target="https://webgate.ec.europa.eu/nef/frontoffice/project/45778/-908/edit-costs" TargetMode="External" /><Relationship Id="rId40" Type="http://schemas.openxmlformats.org/officeDocument/2006/relationships/hyperlink" Target="https://webgate.ec.europa.eu/nef/frontoffice/project/45778/-907/edit-costs" TargetMode="External" /><Relationship Id="rId41" Type="http://schemas.openxmlformats.org/officeDocument/2006/relationships/hyperlink" Target="https://webgate.ec.europa.eu/nef/frontoffice/project/45778/-906/edit-costs" TargetMode="External" /><Relationship Id="rId42" Type="http://schemas.openxmlformats.org/officeDocument/2006/relationships/hyperlink" Target="https://webgate.ec.europa.eu/nef/frontoffice/project/45778/-905/edit-costs" TargetMode="External" /><Relationship Id="rId43" Type="http://schemas.openxmlformats.org/officeDocument/2006/relationships/hyperlink" Target="https://webgate.ec.europa.eu/nef/frontoffice/project/45778/15/edit-costs" TargetMode="External" /><Relationship Id="rId44" Type="http://schemas.openxmlformats.org/officeDocument/2006/relationships/hyperlink" Target="https://webgate.ec.europa.eu/nef/frontoffice/project/45778/16/edit-costs" TargetMode="External" /><Relationship Id="rId45" Type="http://schemas.openxmlformats.org/officeDocument/2006/relationships/hyperlink" Target="https://webgate.ec.europa.eu/nef/frontoffice/project/45778/-974/edit-costs" TargetMode="External" /><Relationship Id="rId46" Type="http://schemas.openxmlformats.org/officeDocument/2006/relationships/hyperlink" Target="https://webgate.ec.europa.eu/nef/frontoffice/project/45778/-973/edit-costs" TargetMode="External" /><Relationship Id="rId47" Type="http://schemas.openxmlformats.org/officeDocument/2006/relationships/hyperlink" Target="https://webgate.ec.europa.eu/nef/frontoffice/project/45778/-972/edit-costs" TargetMode="External" /><Relationship Id="rId48" Type="http://schemas.openxmlformats.org/officeDocument/2006/relationships/hyperlink" Target="https://webgate.ec.europa.eu/nef/frontoffice/project/45778/-971/edit-costs" TargetMode="External" /><Relationship Id="rId49" Type="http://schemas.openxmlformats.org/officeDocument/2006/relationships/hyperlink" Target="https://webgate.ec.europa.eu/nef/frontoffice/project/45778/-970/edit-costs" TargetMode="External" /><Relationship Id="rId50" Type="http://schemas.openxmlformats.org/officeDocument/2006/relationships/hyperlink" Target="https://webgate.ec.europa.eu/nef/frontoffice/project/45778/-969/edit-costs" TargetMode="External" /><Relationship Id="rId51" Type="http://schemas.openxmlformats.org/officeDocument/2006/relationships/hyperlink" Target="https://webgate.ec.europa.eu/nef/frontoffice/project/45778/-968/edit-costs" TargetMode="External" /><Relationship Id="rId52" Type="http://schemas.openxmlformats.org/officeDocument/2006/relationships/hyperlink" Target="https://webgate.ec.europa.eu/nef/frontoffice/project/45778/-967/edit-costs" TargetMode="External" /><Relationship Id="rId53" Type="http://schemas.openxmlformats.org/officeDocument/2006/relationships/hyperlink" Target="https://webgate.ec.europa.eu/nef/frontoffice/project/45778/-966/edit-costs" TargetMode="External" /><Relationship Id="rId54" Type="http://schemas.openxmlformats.org/officeDocument/2006/relationships/hyperlink" Target="https://webgate.ec.europa.eu/nef/frontoffice/project/45778/17/edit-costs" TargetMode="External" /><Relationship Id="rId55" Type="http://schemas.openxmlformats.org/officeDocument/2006/relationships/hyperlink" Target="https://webgate.ec.europa.eu/nef/frontoffice/project/45778/18/edit-costs" TargetMode="External" /><Relationship Id="rId56" Type="http://schemas.openxmlformats.org/officeDocument/2006/relationships/hyperlink" Target="https://webgate.ec.europa.eu/nef/frontoffice/project/45778/-965/edit-costs" TargetMode="External" /><Relationship Id="rId57" Type="http://schemas.openxmlformats.org/officeDocument/2006/relationships/hyperlink" Target="https://webgate.ec.europa.eu/nef/frontoffice/project/45778/-964/edit-costs" TargetMode="External" /><Relationship Id="rId58" Type="http://schemas.openxmlformats.org/officeDocument/2006/relationships/hyperlink" Target="https://webgate.ec.europa.eu/nef/frontoffice/project/45778/19/edit-costs" TargetMode="External" /><Relationship Id="rId59" Type="http://schemas.openxmlformats.org/officeDocument/2006/relationships/hyperlink" Target="https://webgate.ec.europa.eu/nef/frontoffice/project/45778/20/edit-costs" TargetMode="External" /><Relationship Id="rId60" Type="http://schemas.openxmlformats.org/officeDocument/2006/relationships/hyperlink" Target="https://webgate.ec.europa.eu/nef/frontoffice/project/45778/21/edit-costs" TargetMode="External" /><Relationship Id="rId61" Type="http://schemas.openxmlformats.org/officeDocument/2006/relationships/hyperlink" Target="https://webgate.ec.europa.eu/nef/frontoffice/project/45778/-963/edit-costs" TargetMode="External" /><Relationship Id="rId62" Type="http://schemas.openxmlformats.org/officeDocument/2006/relationships/hyperlink" Target="https://webgate.ec.europa.eu/nef/frontoffice/project/45778/-962/edit-costs" TargetMode="External" /><Relationship Id="rId63" Type="http://schemas.openxmlformats.org/officeDocument/2006/relationships/hyperlink" Target="https://webgate.ec.europa.eu/nef/frontoffice/project/45778/-961/edit-costs" TargetMode="External" /><Relationship Id="rId64" Type="http://schemas.openxmlformats.org/officeDocument/2006/relationships/hyperlink" Target="https://webgate.ec.europa.eu/nef/frontoffice/project/45778/-960/edit-costs" TargetMode="External" /><Relationship Id="rId65" Type="http://schemas.openxmlformats.org/officeDocument/2006/relationships/hyperlink" Target="https://webgate.ec.europa.eu/nef/frontoffice/project/45778/-959/edit-costs" TargetMode="External" /><Relationship Id="rId66" Type="http://schemas.openxmlformats.org/officeDocument/2006/relationships/hyperlink" Target="https://webgate.ec.europa.eu/nef/frontoffice/project/45778/-958/edit-costs" TargetMode="External" /><Relationship Id="rId67" Type="http://schemas.openxmlformats.org/officeDocument/2006/relationships/hyperlink" Target="https://webgate.ec.europa.eu/nef/frontoffice/project/45778/-957/edit-costs" TargetMode="External" /><Relationship Id="rId68" Type="http://schemas.openxmlformats.org/officeDocument/2006/relationships/hyperlink" Target="https://webgate.ec.europa.eu/nef/frontoffice/project/45778/-956/edit-costs" TargetMode="External" /><Relationship Id="rId69" Type="http://schemas.openxmlformats.org/officeDocument/2006/relationships/hyperlink" Target="https://webgate.ec.europa.eu/nef/frontoffice/project/45778/-955/edit-costs" TargetMode="External" /><Relationship Id="rId70" Type="http://schemas.openxmlformats.org/officeDocument/2006/relationships/hyperlink" Target="https://webgate.ec.europa.eu/nef/frontoffice/project/45778/22/edit-costs" TargetMode="External" /><Relationship Id="rId71" Type="http://schemas.openxmlformats.org/officeDocument/2006/relationships/hyperlink" Target="https://webgate.ec.europa.eu/nef/frontoffice/project/45778/23/edit-costs" TargetMode="External" /><Relationship Id="rId72" Type="http://schemas.openxmlformats.org/officeDocument/2006/relationships/hyperlink" Target="https://webgate.ec.europa.eu/nef/frontoffice/project/45778/-954/edit-costs" TargetMode="External" /><Relationship Id="rId73" Type="http://schemas.openxmlformats.org/officeDocument/2006/relationships/hyperlink" Target="https://webgate.ec.europa.eu/nef/frontoffice/project/45778/-953/edit-costs" TargetMode="External" /><Relationship Id="rId74" Type="http://schemas.openxmlformats.org/officeDocument/2006/relationships/hyperlink" Target="https://webgate.ec.europa.eu/nef/frontoffice/project/45778/-952/edit-costs" TargetMode="External" /><Relationship Id="rId75" Type="http://schemas.openxmlformats.org/officeDocument/2006/relationships/hyperlink" Target="https://webgate.ec.europa.eu/nef/frontoffice/project/45778/24/edit-costs" TargetMode="External" /><Relationship Id="rId76" Type="http://schemas.openxmlformats.org/officeDocument/2006/relationships/hyperlink" Target="https://webgate.ec.europa.eu/nef/frontoffice/project/45778/25/edit-costs" TargetMode="External" /><Relationship Id="rId77" Type="http://schemas.openxmlformats.org/officeDocument/2006/relationships/hyperlink" Target="https://webgate.ec.europa.eu/nef/frontoffice/project/45778/26/edit-costs" TargetMode="External" /><Relationship Id="rId78" Type="http://schemas.openxmlformats.org/officeDocument/2006/relationships/hyperlink" Target="https://webgate.ec.europa.eu/nef/frontoffice/project/45778/-951/edit-costs" TargetMode="External" /><Relationship Id="rId79" Type="http://schemas.openxmlformats.org/officeDocument/2006/relationships/hyperlink" Target="https://webgate.ec.europa.eu/nef/frontoffice/project/45778/-950/edit-costs" TargetMode="External" /><Relationship Id="rId80" Type="http://schemas.openxmlformats.org/officeDocument/2006/relationships/hyperlink" Target="https://webgate.ec.europa.eu/nef/frontoffice/project/45778/27/edit-costs" TargetMode="External" /><Relationship Id="rId81" Type="http://schemas.openxmlformats.org/officeDocument/2006/relationships/hyperlink" Target="https://webgate.ec.europa.eu/nef/frontoffice/project/45778/-949/edit-costs" TargetMode="External" /><Relationship Id="rId82" Type="http://schemas.openxmlformats.org/officeDocument/2006/relationships/hyperlink" Target="https://webgate.ec.europa.eu/nef/frontoffice/project/45778/-948/edit-costs" TargetMode="External" /><Relationship Id="rId83" Type="http://schemas.openxmlformats.org/officeDocument/2006/relationships/hyperlink" Target="https://webgate.ec.europa.eu/nef/frontoffice/project/45778/-947/edit-costs" TargetMode="External" /><Relationship Id="rId84" Type="http://schemas.openxmlformats.org/officeDocument/2006/relationships/hyperlink" Target="https://webgate.ec.europa.eu/nef/frontoffice/project/45778/-945/edit-costs" TargetMode="External" /><Relationship Id="rId85" Type="http://schemas.openxmlformats.org/officeDocument/2006/relationships/hyperlink" Target="https://webgate.ec.europa.eu/nef/frontoffice/project/45778/28/edit-costs" TargetMode="External" /><Relationship Id="rId86" Type="http://schemas.openxmlformats.org/officeDocument/2006/relationships/hyperlink" Target="https://webgate.ec.europa.eu/nef/frontoffice/project/45778/-946/edit-costs" TargetMode="External" /><Relationship Id="rId87" Type="http://schemas.openxmlformats.org/officeDocument/2006/relationships/hyperlink" Target="https://webgate.ec.europa.eu/nef/frontoffice/project/45778/-944/edit-costs" TargetMode="External" /><Relationship Id="rId88" Type="http://schemas.openxmlformats.org/officeDocument/2006/relationships/hyperlink" Target="https://webgate.ec.europa.eu/nef/frontoffice/project/45778/-943/edit-costs" TargetMode="External" /><Relationship Id="rId89" Type="http://schemas.openxmlformats.org/officeDocument/2006/relationships/hyperlink" Target="https://webgate.ec.europa.eu/nef/frontoffice/project/45778/29/edit-costs" TargetMode="External" /><Relationship Id="rId90" Type="http://schemas.openxmlformats.org/officeDocument/2006/relationships/hyperlink" Target="https://webgate.ec.europa.eu/nef/frontoffice/project/45778/30/edit-costs" TargetMode="External" /><Relationship Id="rId91" Type="http://schemas.openxmlformats.org/officeDocument/2006/relationships/hyperlink" Target="https://webgate.ec.europa.eu/nef/frontoffice/project/45778/31/edit-costs" TargetMode="External" /><Relationship Id="rId92" Type="http://schemas.openxmlformats.org/officeDocument/2006/relationships/hyperlink" Target="https://webgate.ec.europa.eu/nef/frontoffice/project/45778/-913/edit-costs" TargetMode="External" /><Relationship Id="rId93" Type="http://schemas.openxmlformats.org/officeDocument/2006/relationships/hyperlink" Target="https://webgate.ec.europa.eu/nef/frontoffice/project/45778/32/edit-costs" TargetMode="External" /><Relationship Id="rId94" Type="http://schemas.openxmlformats.org/officeDocument/2006/relationships/hyperlink" Target="https://webgate.ec.europa.eu/nef/frontoffice/project/45778/33/edit-costs" TargetMode="External" /><Relationship Id="rId95" Type="http://schemas.openxmlformats.org/officeDocument/2006/relationships/hyperlink" Target="https://webgate.ec.europa.eu/nef/frontoffice/project/45778/34/edit-costs" TargetMode="External" /><Relationship Id="rId96" Type="http://schemas.openxmlformats.org/officeDocument/2006/relationships/hyperlink" Target="https://webgate.ec.europa.eu/nef/frontoffice/project/45778/-938/edit-costs" TargetMode="External" /><Relationship Id="rId97" Type="http://schemas.openxmlformats.org/officeDocument/2006/relationships/hyperlink" Target="https://webgate.ec.europa.eu/nef/frontoffice/project/45778/-937/edit-costs" TargetMode="External" /><Relationship Id="rId98" Type="http://schemas.openxmlformats.org/officeDocument/2006/relationships/hyperlink" Target="https://webgate.ec.europa.eu/nef/frontoffice/project/45778/-936/edit-costs" TargetMode="External" /><Relationship Id="rId99" Type="http://schemas.openxmlformats.org/officeDocument/2006/relationships/hyperlink" Target="https://webgate.ec.europa.eu/nef/frontoffice/project/45778/-935/edit-costs" TargetMode="External" /><Relationship Id="rId100" Type="http://schemas.openxmlformats.org/officeDocument/2006/relationships/hyperlink" Target="https://webgate.ec.europa.eu/nef/frontoffice/project/45778/-934/edit-costs" TargetMode="External" /><Relationship Id="rId101" Type="http://schemas.openxmlformats.org/officeDocument/2006/relationships/hyperlink" Target="https://webgate.ec.europa.eu/nef/frontoffice/project/45778/-933/edit-costs" TargetMode="External" /><Relationship Id="rId102" Type="http://schemas.openxmlformats.org/officeDocument/2006/relationships/hyperlink" Target="https://webgate.ec.europa.eu/nef/frontoffice/project/45778/-932/edit-costs" TargetMode="External" /><Relationship Id="rId103" Type="http://schemas.openxmlformats.org/officeDocument/2006/relationships/hyperlink" Target="https://webgate.ec.europa.eu/nef/frontoffice/project/45778/35/edit-costs" TargetMode="External" /><Relationship Id="rId104" Type="http://schemas.openxmlformats.org/officeDocument/2006/relationships/hyperlink" Target="https://webgate.ec.europa.eu/nef/frontoffice/project/45778/36/edit-costs" TargetMode="External" /><Relationship Id="rId105" Type="http://schemas.openxmlformats.org/officeDocument/2006/relationships/hyperlink" Target="https://webgate.ec.europa.eu/nef/frontoffice/project/45778/37/edit-costs" TargetMode="External" /><Relationship Id="rId106" Type="http://schemas.openxmlformats.org/officeDocument/2006/relationships/hyperlink" Target="https://webgate.ec.europa.eu/nef/frontoffice/project/45778/38/edit-costs" TargetMode="External" /><Relationship Id="rId107" Type="http://schemas.openxmlformats.org/officeDocument/2006/relationships/hyperlink" Target="https://webgate.ec.europa.eu/nef/frontoffice/project/45778/-931/edit-costs" TargetMode="External" /><Relationship Id="rId108" Type="http://schemas.openxmlformats.org/officeDocument/2006/relationships/hyperlink" Target="https://webgate.ec.europa.eu/nef/frontoffice/project/45778/-930/edit-costs" TargetMode="External" /><Relationship Id="rId109" Type="http://schemas.openxmlformats.org/officeDocument/2006/relationships/hyperlink" Target="https://webgate.ec.europa.eu/nef/frontoffice/project/45778/-929/edit-costs" TargetMode="External" /><Relationship Id="rId110" Type="http://schemas.openxmlformats.org/officeDocument/2006/relationships/hyperlink" Target="https://webgate.ec.europa.eu/nef/frontoffice/project/45778/-928/edit-costs" TargetMode="External" /><Relationship Id="rId111" Type="http://schemas.openxmlformats.org/officeDocument/2006/relationships/hyperlink" Target="https://webgate.ec.europa.eu/nef/frontoffice/project/45778/-927/edit-costs" TargetMode="External" /><Relationship Id="rId112" Type="http://schemas.openxmlformats.org/officeDocument/2006/relationships/hyperlink" Target="https://webgate.ec.europa.eu/nef/frontoffice/project/45778/-926/edit-costs" TargetMode="External" /><Relationship Id="rId113" Type="http://schemas.openxmlformats.org/officeDocument/2006/relationships/hyperlink" Target="https://webgate.ec.europa.eu/nef/frontoffice/project/45778/39/edit-costs" TargetMode="External" /><Relationship Id="rId114" Type="http://schemas.openxmlformats.org/officeDocument/2006/relationships/hyperlink" Target="https://webgate.ec.europa.eu/nef/frontoffice/project/45778/40/edit-costs" TargetMode="External" /><Relationship Id="rId115" Type="http://schemas.openxmlformats.org/officeDocument/2006/relationships/hyperlink" Target="https://webgate.ec.europa.eu/nef/frontoffice/project/45778/-925/edit-costs" TargetMode="External" /><Relationship Id="rId116" Type="http://schemas.openxmlformats.org/officeDocument/2006/relationships/hyperlink" Target="https://webgate.ec.europa.eu/nef/frontoffice/project/45778/-924/edit-costs" TargetMode="External" /><Relationship Id="rId117" Type="http://schemas.openxmlformats.org/officeDocument/2006/relationships/hyperlink" Target="https://webgate.ec.europa.eu/nef/frontoffice/project/45778/-923/edit-costs" TargetMode="External" /><Relationship Id="rId118" Type="http://schemas.openxmlformats.org/officeDocument/2006/relationships/hyperlink" Target="https://webgate.ec.europa.eu/nef/frontoffice/project/45778/-922/edit-costs" TargetMode="External" /><Relationship Id="rId119" Type="http://schemas.openxmlformats.org/officeDocument/2006/relationships/hyperlink" Target="https://webgate.ec.europa.eu/nef/frontoffice/project/45778/-921/edit-costs" TargetMode="External" /><Relationship Id="rId120" Type="http://schemas.openxmlformats.org/officeDocument/2006/relationships/hyperlink" Target="https://webgate.ec.europa.eu/nef/frontoffice/project/45778/41/edit-costs" TargetMode="External" /><Relationship Id="rId121" Type="http://schemas.openxmlformats.org/officeDocument/2006/relationships/hyperlink" Target="https://webgate.ec.europa.eu/nef/frontoffice/project/45778/42/edit-costs" TargetMode="External" /><Relationship Id="rId122" Type="http://schemas.openxmlformats.org/officeDocument/2006/relationships/hyperlink" Target="https://webgate.ec.europa.eu/nef/frontoffice/project/45778/43/edit-costs" TargetMode="External" /><Relationship Id="rId123" Type="http://schemas.openxmlformats.org/officeDocument/2006/relationships/hyperlink" Target="https://webgate.ec.europa.eu/nef/frontoffice/project/45778/44/edit-costs" TargetMode="External" /><Relationship Id="rId124" Type="http://schemas.openxmlformats.org/officeDocument/2006/relationships/hyperlink" Target="https://webgate.ec.europa.eu/nef/frontoffice/project/45778/45/edit-costs" TargetMode="External" /><Relationship Id="rId125" Type="http://schemas.openxmlformats.org/officeDocument/2006/relationships/hyperlink" Target="https://webgate.ec.europa.eu/nef/frontoffice/project/45778/46/edit-costs" TargetMode="External" /><Relationship Id="rId126" Type="http://schemas.openxmlformats.org/officeDocument/2006/relationships/hyperlink" Target="https://webgate.ec.europa.eu/nef/frontoffice/project/45778/47/edit-costs" TargetMode="External" /><Relationship Id="rId127" Type="http://schemas.openxmlformats.org/officeDocument/2006/relationships/hyperlink" Target="https://webgate.ec.europa.eu/nef/frontoffice/project/45778/48/edit-costs" TargetMode="External" /><Relationship Id="rId128" Type="http://schemas.openxmlformats.org/officeDocument/2006/relationships/hyperlink" Target="https://webgate.ec.europa.eu/nef/frontoffice/project/45778/49/edit-costs" TargetMode="External" /><Relationship Id="rId129" Type="http://schemas.openxmlformats.org/officeDocument/2006/relationships/hyperlink" Target="https://webgate.ec.europa.eu/nef/frontoffice/project/45778/50/edit-costs" TargetMode="External" /><Relationship Id="rId130" Type="http://schemas.openxmlformats.org/officeDocument/2006/relationships/hyperlink" Target="https://webgate.ec.europa.eu/nef/frontoffice/project/45778/51/edit-costs" TargetMode="External" /><Relationship Id="rId131" Type="http://schemas.openxmlformats.org/officeDocument/2006/relationships/hyperlink" Target="https://webgate.ec.europa.eu/nef/frontoffice/project/45778/-941/edit-costs" TargetMode="External" /><Relationship Id="rId132" Type="http://schemas.openxmlformats.org/officeDocument/2006/relationships/hyperlink" Target="https://webgate.ec.europa.eu/nef/frontoffice/project/45778/-920/edit-costs" TargetMode="External" /><Relationship Id="rId133" Type="http://schemas.openxmlformats.org/officeDocument/2006/relationships/hyperlink" Target="https://webgate.ec.europa.eu/nef/frontoffice/project/45778/-919/edit-costs" TargetMode="External" /><Relationship Id="rId134" Type="http://schemas.openxmlformats.org/officeDocument/2006/relationships/hyperlink" Target="https://webgate.ec.europa.eu/nef/frontoffice/project/45778/-916/edit-costs" TargetMode="External" /><Relationship Id="rId135" Type="http://schemas.openxmlformats.org/officeDocument/2006/relationships/hyperlink" Target="https://webgate.ec.europa.eu/nef/frontoffice/project/45778/-914/edit-costs" TargetMode="External" /><Relationship Id="rId136" Type="http://schemas.openxmlformats.org/officeDocument/2006/relationships/drawing" Target="../drawings/drawing2.xml" /><Relationship Id="rId13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0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T4" sqref="T4"/>
    </sheetView>
  </sheetViews>
  <sheetFormatPr defaultColWidth="9.28125" defaultRowHeight="12.75" outlineLevelRow="2"/>
  <cols>
    <col min="1" max="1" width="18.140625" style="137" customWidth="1"/>
    <col min="2" max="2" width="7.28125" style="133" customWidth="1"/>
    <col min="3" max="3" width="18.140625" style="133" customWidth="1"/>
    <col min="4" max="9" width="10.7109375" style="134" customWidth="1"/>
    <col min="10" max="10" width="12.421875" style="134" customWidth="1"/>
    <col min="11" max="11" width="3.00390625" style="134" customWidth="1"/>
    <col min="12" max="12" width="12.8515625" style="239" customWidth="1"/>
    <col min="13" max="13" width="12.8515625" style="134" customWidth="1"/>
    <col min="14" max="14" width="12.140625" style="134" customWidth="1"/>
    <col min="15" max="15" width="10.7109375" style="134" customWidth="1"/>
    <col min="16" max="16" width="3.00390625" style="134" customWidth="1"/>
    <col min="17" max="18" width="14.421875" style="134" customWidth="1"/>
    <col min="19" max="19" width="3.00390625" style="134" customWidth="1"/>
    <col min="20" max="20" width="77.57421875" style="243" bestFit="1" customWidth="1"/>
    <col min="21" max="16384" width="9.28125" style="132" customWidth="1"/>
  </cols>
  <sheetData>
    <row r="1" spans="1:20" s="135" customFormat="1" ht="15.75" customHeight="1" thickBot="1">
      <c r="A1" s="132"/>
      <c r="B1" s="132"/>
      <c r="C1" s="132"/>
      <c r="D1" s="254" t="s">
        <v>425</v>
      </c>
      <c r="E1" s="254"/>
      <c r="F1" s="254"/>
      <c r="G1" s="254"/>
      <c r="H1" s="254"/>
      <c r="I1" s="254"/>
      <c r="J1" s="254"/>
      <c r="K1" s="132"/>
      <c r="L1" s="236"/>
      <c r="M1" s="132"/>
      <c r="N1" s="132"/>
      <c r="O1" s="132"/>
      <c r="P1" s="132"/>
      <c r="Q1" s="132"/>
      <c r="R1" s="132"/>
      <c r="S1" s="132"/>
      <c r="T1" s="243"/>
    </row>
    <row r="2" spans="1:20" s="136" customFormat="1" ht="60.75" thickBot="1">
      <c r="A2" s="247" t="s">
        <v>426</v>
      </c>
      <c r="B2" s="247" t="s">
        <v>424</v>
      </c>
      <c r="C2" s="247" t="s">
        <v>126</v>
      </c>
      <c r="D2" s="161" t="s">
        <v>127</v>
      </c>
      <c r="E2" s="161" t="s">
        <v>128</v>
      </c>
      <c r="F2" s="161" t="s">
        <v>129</v>
      </c>
      <c r="G2" s="161" t="s">
        <v>130</v>
      </c>
      <c r="H2" s="161" t="s">
        <v>131</v>
      </c>
      <c r="I2" s="161" t="s">
        <v>478</v>
      </c>
      <c r="J2" s="248" t="s">
        <v>479</v>
      </c>
      <c r="K2" s="208"/>
      <c r="L2" s="252" t="s">
        <v>493</v>
      </c>
      <c r="M2" s="252" t="s">
        <v>495</v>
      </c>
      <c r="N2" s="252" t="s">
        <v>494</v>
      </c>
      <c r="O2" s="252" t="s">
        <v>496</v>
      </c>
      <c r="P2" s="208"/>
      <c r="Q2" s="250" t="s">
        <v>491</v>
      </c>
      <c r="R2" s="255" t="s">
        <v>492</v>
      </c>
      <c r="S2" s="228"/>
      <c r="T2" s="252" t="s">
        <v>498</v>
      </c>
    </row>
    <row r="3" spans="1:20" s="136" customFormat="1" ht="30.75" outlineLevel="1" thickBot="1">
      <c r="A3" s="247"/>
      <c r="B3" s="247"/>
      <c r="C3" s="247"/>
      <c r="D3" s="161" t="s">
        <v>135</v>
      </c>
      <c r="E3" s="161" t="s">
        <v>136</v>
      </c>
      <c r="F3" s="161" t="s">
        <v>137</v>
      </c>
      <c r="G3" s="161" t="s">
        <v>138</v>
      </c>
      <c r="H3" s="161" t="s">
        <v>139</v>
      </c>
      <c r="I3" s="161" t="s">
        <v>140</v>
      </c>
      <c r="J3" s="249"/>
      <c r="K3" s="208"/>
      <c r="L3" s="253"/>
      <c r="M3" s="253"/>
      <c r="N3" s="253"/>
      <c r="O3" s="253"/>
      <c r="P3" s="208"/>
      <c r="Q3" s="251"/>
      <c r="R3" s="256"/>
      <c r="S3" s="228"/>
      <c r="T3" s="253"/>
    </row>
    <row r="4" spans="1:19" ht="15" customHeight="1" outlineLevel="2" thickBot="1">
      <c r="A4" s="201" t="s">
        <v>105</v>
      </c>
      <c r="B4" s="162">
        <v>1</v>
      </c>
      <c r="C4" s="163" t="s">
        <v>141</v>
      </c>
      <c r="D4" s="164"/>
      <c r="E4" s="164">
        <v>6126169.33333333</v>
      </c>
      <c r="F4" s="164">
        <v>0</v>
      </c>
      <c r="G4" s="164">
        <v>1940280.5</v>
      </c>
      <c r="H4" s="164">
        <v>746300</v>
      </c>
      <c r="I4" s="164">
        <f>SUM(E4:H4)</f>
        <v>8812749.83333333</v>
      </c>
      <c r="J4" s="202">
        <v>5455946.85</v>
      </c>
      <c r="K4" s="157"/>
      <c r="L4" s="237">
        <v>8009760</v>
      </c>
      <c r="M4" s="241"/>
      <c r="N4" s="143"/>
      <c r="O4" s="212"/>
      <c r="P4" s="157"/>
      <c r="Q4" s="217">
        <v>1605060</v>
      </c>
      <c r="R4" s="223"/>
      <c r="S4" s="229"/>
    </row>
    <row r="5" spans="1:20" ht="15" outlineLevel="1">
      <c r="A5" s="173" t="s">
        <v>430</v>
      </c>
      <c r="B5" s="165">
        <v>1</v>
      </c>
      <c r="C5" s="163"/>
      <c r="D5" s="166">
        <f aca="true" t="shared" si="0" ref="D5:J5">SUBTOTAL(9,D4:D4)</f>
        <v>0</v>
      </c>
      <c r="E5" s="166">
        <f t="shared" si="0"/>
        <v>6126169.33333333</v>
      </c>
      <c r="F5" s="166">
        <f t="shared" si="0"/>
        <v>0</v>
      </c>
      <c r="G5" s="166">
        <f t="shared" si="0"/>
        <v>1940280.5</v>
      </c>
      <c r="H5" s="166">
        <f t="shared" si="0"/>
        <v>746300</v>
      </c>
      <c r="I5" s="166">
        <f t="shared" si="0"/>
        <v>8812749.83333333</v>
      </c>
      <c r="J5" s="203">
        <f t="shared" si="0"/>
        <v>5455946.85</v>
      </c>
      <c r="K5" s="209"/>
      <c r="L5" s="234">
        <f>SUM(L4)</f>
        <v>8009760</v>
      </c>
      <c r="M5" s="215">
        <f>L5-I5</f>
        <v>-802989.8333333302</v>
      </c>
      <c r="N5" s="146">
        <v>3194580</v>
      </c>
      <c r="O5" s="213"/>
      <c r="P5" s="209"/>
      <c r="Q5" s="218">
        <f>SUBTOTAL(9,Q4:Q4)</f>
        <v>1605060</v>
      </c>
      <c r="R5" s="225">
        <v>1605060</v>
      </c>
      <c r="S5" s="230"/>
      <c r="T5" s="244" t="s">
        <v>499</v>
      </c>
    </row>
    <row r="6" spans="1:20" ht="15.75" customHeight="1" outlineLevel="2" thickBot="1">
      <c r="A6" s="167" t="s">
        <v>318</v>
      </c>
      <c r="B6" s="162">
        <v>2</v>
      </c>
      <c r="C6" s="163" t="s">
        <v>143</v>
      </c>
      <c r="D6" s="164"/>
      <c r="E6" s="164">
        <v>99760</v>
      </c>
      <c r="F6" s="164">
        <v>0</v>
      </c>
      <c r="G6" s="164">
        <v>0</v>
      </c>
      <c r="H6" s="164">
        <v>64960</v>
      </c>
      <c r="I6" s="164">
        <v>164720</v>
      </c>
      <c r="J6" s="202">
        <v>54358</v>
      </c>
      <c r="L6" s="237">
        <v>164720</v>
      </c>
      <c r="M6" s="241">
        <f>L6-I6</f>
        <v>0</v>
      </c>
      <c r="N6" s="40"/>
      <c r="O6" s="212"/>
      <c r="Q6" s="217">
        <v>0</v>
      </c>
      <c r="R6" s="223"/>
      <c r="S6" s="231"/>
      <c r="T6" s="245"/>
    </row>
    <row r="7" spans="1:20" ht="15" customHeight="1" outlineLevel="2">
      <c r="A7" s="168" t="s">
        <v>318</v>
      </c>
      <c r="B7" s="169">
        <v>2</v>
      </c>
      <c r="C7" s="170" t="s">
        <v>144</v>
      </c>
      <c r="D7" s="171"/>
      <c r="E7" s="172">
        <v>0</v>
      </c>
      <c r="F7" s="172">
        <v>0</v>
      </c>
      <c r="G7" s="172">
        <v>0</v>
      </c>
      <c r="H7" s="172">
        <v>0</v>
      </c>
      <c r="I7" s="172">
        <v>0</v>
      </c>
      <c r="J7" s="204">
        <v>0</v>
      </c>
      <c r="L7" s="237">
        <v>0</v>
      </c>
      <c r="M7" s="241">
        <v>0</v>
      </c>
      <c r="N7" s="44"/>
      <c r="O7" s="212"/>
      <c r="Q7" s="219">
        <v>0</v>
      </c>
      <c r="R7" s="223"/>
      <c r="S7" s="231"/>
      <c r="T7" s="244"/>
    </row>
    <row r="8" spans="1:20" ht="15.75" outlineLevel="1" thickBot="1">
      <c r="A8" s="173" t="s">
        <v>431</v>
      </c>
      <c r="B8" s="174">
        <v>2</v>
      </c>
      <c r="C8" s="163"/>
      <c r="D8" s="175">
        <f aca="true" t="shared" si="1" ref="D8:J8">SUBTOTAL(9,D6:D7)</f>
        <v>0</v>
      </c>
      <c r="E8" s="166">
        <f t="shared" si="1"/>
        <v>99760</v>
      </c>
      <c r="F8" s="166">
        <f t="shared" si="1"/>
        <v>0</v>
      </c>
      <c r="G8" s="166">
        <f t="shared" si="1"/>
        <v>0</v>
      </c>
      <c r="H8" s="166">
        <f t="shared" si="1"/>
        <v>64960</v>
      </c>
      <c r="I8" s="166">
        <f t="shared" si="1"/>
        <v>164720</v>
      </c>
      <c r="J8" s="203">
        <f t="shared" si="1"/>
        <v>54358</v>
      </c>
      <c r="K8" s="210"/>
      <c r="L8" s="234">
        <f>SUM(L6:L7)</f>
        <v>164720</v>
      </c>
      <c r="M8" s="213">
        <f aca="true" t="shared" si="2" ref="M8:M69">L8-I8</f>
        <v>0</v>
      </c>
      <c r="N8" s="145">
        <v>54358</v>
      </c>
      <c r="O8" s="213">
        <f>N8-J8</f>
        <v>0</v>
      </c>
      <c r="P8" s="210"/>
      <c r="Q8" s="218">
        <f>SUBTOTAL(9,Q6:Q7)</f>
        <v>0</v>
      </c>
      <c r="R8" s="223">
        <v>0</v>
      </c>
      <c r="S8" s="232"/>
      <c r="T8" s="245"/>
    </row>
    <row r="9" spans="1:20" ht="15" customHeight="1" outlineLevel="2">
      <c r="A9" s="167" t="s">
        <v>317</v>
      </c>
      <c r="B9" s="162">
        <v>3</v>
      </c>
      <c r="C9" s="163" t="s">
        <v>145</v>
      </c>
      <c r="D9" s="176"/>
      <c r="E9" s="164">
        <v>17877</v>
      </c>
      <c r="F9" s="164">
        <v>0</v>
      </c>
      <c r="G9" s="164">
        <v>0</v>
      </c>
      <c r="H9" s="164">
        <v>56612</v>
      </c>
      <c r="I9" s="164">
        <v>74489</v>
      </c>
      <c r="J9" s="202">
        <v>24582</v>
      </c>
      <c r="L9" s="237">
        <v>74475</v>
      </c>
      <c r="M9" s="241">
        <f t="shared" si="2"/>
        <v>-14</v>
      </c>
      <c r="N9" s="40"/>
      <c r="O9" s="212"/>
      <c r="Q9" s="217">
        <v>0</v>
      </c>
      <c r="R9" s="223"/>
      <c r="S9" s="231"/>
      <c r="T9" s="244"/>
    </row>
    <row r="10" spans="1:20" ht="15.75" outlineLevel="1" thickBot="1">
      <c r="A10" s="173" t="s">
        <v>432</v>
      </c>
      <c r="B10" s="165">
        <v>3</v>
      </c>
      <c r="C10" s="163"/>
      <c r="D10" s="175">
        <f aca="true" t="shared" si="3" ref="D10:J10">SUBTOTAL(9,D9:D9)</f>
        <v>0</v>
      </c>
      <c r="E10" s="166">
        <f t="shared" si="3"/>
        <v>17877</v>
      </c>
      <c r="F10" s="166">
        <f t="shared" si="3"/>
        <v>0</v>
      </c>
      <c r="G10" s="166">
        <f t="shared" si="3"/>
        <v>0</v>
      </c>
      <c r="H10" s="166">
        <f t="shared" si="3"/>
        <v>56612</v>
      </c>
      <c r="I10" s="166">
        <f t="shared" si="3"/>
        <v>74489</v>
      </c>
      <c r="J10" s="203">
        <f t="shared" si="3"/>
        <v>24582</v>
      </c>
      <c r="K10" s="210"/>
      <c r="L10" s="234">
        <f>SUM(L9)</f>
        <v>74475</v>
      </c>
      <c r="M10" s="215">
        <f t="shared" si="2"/>
        <v>-14</v>
      </c>
      <c r="N10" s="145">
        <v>24577</v>
      </c>
      <c r="O10" s="213">
        <f>N10-J10</f>
        <v>-5</v>
      </c>
      <c r="P10" s="210"/>
      <c r="Q10" s="218">
        <f>SUBTOTAL(9,Q9:Q9)</f>
        <v>0</v>
      </c>
      <c r="R10" s="223"/>
      <c r="S10" s="232"/>
      <c r="T10" s="245"/>
    </row>
    <row r="11" spans="1:20" ht="15" customHeight="1" outlineLevel="2">
      <c r="A11" s="167" t="s">
        <v>316</v>
      </c>
      <c r="B11" s="162">
        <v>5</v>
      </c>
      <c r="C11" s="163" t="s">
        <v>146</v>
      </c>
      <c r="D11" s="176"/>
      <c r="E11" s="164">
        <v>97689</v>
      </c>
      <c r="F11" s="164">
        <v>0</v>
      </c>
      <c r="G11" s="164">
        <v>0</v>
      </c>
      <c r="H11" s="164">
        <v>659404</v>
      </c>
      <c r="I11" s="164">
        <v>757093</v>
      </c>
      <c r="J11" s="202">
        <v>249842</v>
      </c>
      <c r="L11" s="237">
        <v>757020</v>
      </c>
      <c r="M11" s="241">
        <f t="shared" si="2"/>
        <v>-73</v>
      </c>
      <c r="N11" s="40"/>
      <c r="O11" s="212"/>
      <c r="Q11" s="217">
        <v>0</v>
      </c>
      <c r="R11" s="223"/>
      <c r="S11" s="231"/>
      <c r="T11" s="244"/>
    </row>
    <row r="12" spans="1:20" ht="15.75" customHeight="1" outlineLevel="2" thickBot="1">
      <c r="A12" s="168" t="s">
        <v>316</v>
      </c>
      <c r="B12" s="169">
        <v>5</v>
      </c>
      <c r="C12" s="170" t="s">
        <v>147</v>
      </c>
      <c r="D12" s="171"/>
      <c r="E12" s="172">
        <v>0</v>
      </c>
      <c r="F12" s="172">
        <v>0</v>
      </c>
      <c r="G12" s="172">
        <v>0</v>
      </c>
      <c r="H12" s="172">
        <v>48844</v>
      </c>
      <c r="I12" s="172">
        <v>48844</v>
      </c>
      <c r="J12" s="204">
        <v>16119</v>
      </c>
      <c r="L12" s="237">
        <v>48840</v>
      </c>
      <c r="M12" s="241">
        <f t="shared" si="2"/>
        <v>-4</v>
      </c>
      <c r="N12" s="44"/>
      <c r="O12" s="212"/>
      <c r="Q12" s="219">
        <v>0</v>
      </c>
      <c r="R12" s="223"/>
      <c r="S12" s="231"/>
      <c r="T12" s="245"/>
    </row>
    <row r="13" spans="1:20" ht="15" customHeight="1" outlineLevel="2">
      <c r="A13" s="168" t="s">
        <v>316</v>
      </c>
      <c r="B13" s="169">
        <v>5</v>
      </c>
      <c r="C13" s="170" t="s">
        <v>148</v>
      </c>
      <c r="D13" s="171"/>
      <c r="E13" s="172">
        <v>0</v>
      </c>
      <c r="F13" s="172">
        <v>0</v>
      </c>
      <c r="G13" s="172">
        <v>0</v>
      </c>
      <c r="H13" s="172">
        <v>48844</v>
      </c>
      <c r="I13" s="172">
        <v>48844</v>
      </c>
      <c r="J13" s="204">
        <v>16119</v>
      </c>
      <c r="L13" s="237">
        <v>48840</v>
      </c>
      <c r="M13" s="241">
        <f t="shared" si="2"/>
        <v>-4</v>
      </c>
      <c r="N13" s="44"/>
      <c r="O13" s="212"/>
      <c r="Q13" s="219">
        <v>0</v>
      </c>
      <c r="R13" s="223"/>
      <c r="S13" s="231"/>
      <c r="T13" s="244"/>
    </row>
    <row r="14" spans="1:20" ht="15.75" outlineLevel="1" thickBot="1">
      <c r="A14" s="173" t="s">
        <v>433</v>
      </c>
      <c r="B14" s="174">
        <v>5</v>
      </c>
      <c r="C14" s="163"/>
      <c r="D14" s="175">
        <f aca="true" t="shared" si="4" ref="D14:J14">SUBTOTAL(9,D11:D13)</f>
        <v>0</v>
      </c>
      <c r="E14" s="166">
        <f t="shared" si="4"/>
        <v>97689</v>
      </c>
      <c r="F14" s="166">
        <f t="shared" si="4"/>
        <v>0</v>
      </c>
      <c r="G14" s="166">
        <f t="shared" si="4"/>
        <v>0</v>
      </c>
      <c r="H14" s="166">
        <f t="shared" si="4"/>
        <v>757092</v>
      </c>
      <c r="I14" s="166">
        <f t="shared" si="4"/>
        <v>854781</v>
      </c>
      <c r="J14" s="203">
        <f t="shared" si="4"/>
        <v>282080</v>
      </c>
      <c r="K14" s="210"/>
      <c r="L14" s="234">
        <f>SUM(L11:L13)</f>
        <v>854700</v>
      </c>
      <c r="M14" s="213">
        <f t="shared" si="2"/>
        <v>-81</v>
      </c>
      <c r="N14" s="145">
        <v>282051</v>
      </c>
      <c r="O14" s="213">
        <f>N14-J14</f>
        <v>-29</v>
      </c>
      <c r="P14" s="210"/>
      <c r="Q14" s="218">
        <f>SUBTOTAL(9,Q11:Q13)</f>
        <v>0</v>
      </c>
      <c r="R14" s="223"/>
      <c r="S14" s="232"/>
      <c r="T14" s="245"/>
    </row>
    <row r="15" spans="1:20" ht="15" customHeight="1" outlineLevel="2" thickBot="1">
      <c r="A15" s="167" t="s">
        <v>315</v>
      </c>
      <c r="B15" s="162">
        <v>6</v>
      </c>
      <c r="C15" s="163" t="s">
        <v>149</v>
      </c>
      <c r="D15" s="176"/>
      <c r="E15" s="164">
        <v>0</v>
      </c>
      <c r="F15" s="164">
        <v>0</v>
      </c>
      <c r="G15" s="164">
        <v>0</v>
      </c>
      <c r="H15" s="164">
        <v>99840</v>
      </c>
      <c r="I15" s="164">
        <v>99840</v>
      </c>
      <c r="J15" s="202">
        <v>32947</v>
      </c>
      <c r="L15" s="237">
        <v>99840</v>
      </c>
      <c r="M15" s="241">
        <f t="shared" si="2"/>
        <v>0</v>
      </c>
      <c r="N15" s="40"/>
      <c r="O15" s="212"/>
      <c r="Q15" s="217">
        <v>0</v>
      </c>
      <c r="R15" s="223"/>
      <c r="S15" s="231"/>
      <c r="T15" s="244"/>
    </row>
    <row r="16" spans="1:20" ht="15.75" outlineLevel="1" thickBot="1">
      <c r="A16" s="173" t="s">
        <v>434</v>
      </c>
      <c r="B16" s="165">
        <v>6</v>
      </c>
      <c r="C16" s="163"/>
      <c r="D16" s="175">
        <f aca="true" t="shared" si="5" ref="D16:J16">SUBTOTAL(9,D15:D15)</f>
        <v>0</v>
      </c>
      <c r="E16" s="166">
        <f t="shared" si="5"/>
        <v>0</v>
      </c>
      <c r="F16" s="166">
        <f t="shared" si="5"/>
        <v>0</v>
      </c>
      <c r="G16" s="166">
        <f t="shared" si="5"/>
        <v>0</v>
      </c>
      <c r="H16" s="166">
        <f t="shared" si="5"/>
        <v>99840</v>
      </c>
      <c r="I16" s="166">
        <f t="shared" si="5"/>
        <v>99840</v>
      </c>
      <c r="J16" s="203">
        <f t="shared" si="5"/>
        <v>32947</v>
      </c>
      <c r="K16" s="210"/>
      <c r="L16" s="234">
        <f>SUM(L15)</f>
        <v>99840</v>
      </c>
      <c r="M16" s="213">
        <f t="shared" si="2"/>
        <v>0</v>
      </c>
      <c r="N16" s="145">
        <v>32947</v>
      </c>
      <c r="O16" s="213">
        <f>N16-J16</f>
        <v>0</v>
      </c>
      <c r="P16" s="210"/>
      <c r="Q16" s="218">
        <f>SUBTOTAL(9,Q15:Q15)</f>
        <v>0</v>
      </c>
      <c r="R16" s="223"/>
      <c r="S16" s="232"/>
      <c r="T16" s="265"/>
    </row>
    <row r="17" spans="1:20" ht="15" customHeight="1" outlineLevel="2" thickBot="1">
      <c r="A17" s="167" t="s">
        <v>314</v>
      </c>
      <c r="B17" s="162">
        <v>7</v>
      </c>
      <c r="C17" s="163" t="s">
        <v>150</v>
      </c>
      <c r="D17" s="176"/>
      <c r="E17" s="164">
        <v>97377</v>
      </c>
      <c r="F17" s="164">
        <v>0</v>
      </c>
      <c r="G17" s="164">
        <v>0</v>
      </c>
      <c r="H17" s="164">
        <v>417330</v>
      </c>
      <c r="I17" s="164">
        <v>514707</v>
      </c>
      <c r="J17" s="202">
        <v>169853</v>
      </c>
      <c r="L17" s="237">
        <v>514707</v>
      </c>
      <c r="M17" s="241">
        <f t="shared" si="2"/>
        <v>0</v>
      </c>
      <c r="N17" s="40"/>
      <c r="O17" s="212"/>
      <c r="Q17" s="217">
        <v>255600</v>
      </c>
      <c r="R17" s="223"/>
      <c r="S17" s="231"/>
      <c r="T17" s="246" t="s">
        <v>506</v>
      </c>
    </row>
    <row r="18" spans="1:20" ht="15.75" customHeight="1" outlineLevel="2">
      <c r="A18" s="168" t="s">
        <v>314</v>
      </c>
      <c r="B18" s="169">
        <v>7</v>
      </c>
      <c r="C18" s="170" t="s">
        <v>151</v>
      </c>
      <c r="D18" s="171"/>
      <c r="E18" s="172">
        <v>47718</v>
      </c>
      <c r="F18" s="172">
        <v>0</v>
      </c>
      <c r="G18" s="172">
        <v>0</v>
      </c>
      <c r="H18" s="172">
        <v>405606</v>
      </c>
      <c r="I18" s="172">
        <v>453324</v>
      </c>
      <c r="J18" s="204">
        <v>107523</v>
      </c>
      <c r="L18" s="237">
        <v>325812</v>
      </c>
      <c r="M18" s="241">
        <f t="shared" si="2"/>
        <v>-127512</v>
      </c>
      <c r="N18" s="44"/>
      <c r="O18" s="212"/>
      <c r="Q18" s="219"/>
      <c r="R18" s="223"/>
      <c r="S18" s="231"/>
      <c r="T18" s="268"/>
    </row>
    <row r="19" spans="1:20" ht="15" customHeight="1" outlineLevel="2">
      <c r="A19" s="168" t="s">
        <v>314</v>
      </c>
      <c r="B19" s="169">
        <v>7</v>
      </c>
      <c r="C19" s="170" t="s">
        <v>152</v>
      </c>
      <c r="D19" s="171"/>
      <c r="E19" s="172">
        <v>77888</v>
      </c>
      <c r="F19" s="172">
        <v>0</v>
      </c>
      <c r="G19" s="172">
        <v>0</v>
      </c>
      <c r="H19" s="172">
        <v>175248</v>
      </c>
      <c r="I19" s="172">
        <v>253136</v>
      </c>
      <c r="J19" s="204">
        <v>60041</v>
      </c>
      <c r="L19" s="237">
        <v>181922</v>
      </c>
      <c r="M19" s="241">
        <f t="shared" si="2"/>
        <v>-71214</v>
      </c>
      <c r="N19" s="44"/>
      <c r="O19" s="212"/>
      <c r="Q19" s="219"/>
      <c r="R19" s="223"/>
      <c r="S19" s="231"/>
      <c r="T19" s="269" t="s">
        <v>505</v>
      </c>
    </row>
    <row r="20" spans="1:20" ht="15.75" outlineLevel="1" thickBot="1">
      <c r="A20" s="173" t="s">
        <v>435</v>
      </c>
      <c r="B20" s="165">
        <v>7</v>
      </c>
      <c r="C20" s="163"/>
      <c r="D20" s="175">
        <f aca="true" t="shared" si="6" ref="D20:J20">SUBTOTAL(9,D17:D19)</f>
        <v>0</v>
      </c>
      <c r="E20" s="166">
        <f t="shared" si="6"/>
        <v>222983</v>
      </c>
      <c r="F20" s="166">
        <f t="shared" si="6"/>
        <v>0</v>
      </c>
      <c r="G20" s="166">
        <f t="shared" si="6"/>
        <v>0</v>
      </c>
      <c r="H20" s="166">
        <f t="shared" si="6"/>
        <v>998184</v>
      </c>
      <c r="I20" s="166">
        <f t="shared" si="6"/>
        <v>1221167</v>
      </c>
      <c r="J20" s="203">
        <f t="shared" si="6"/>
        <v>337417</v>
      </c>
      <c r="K20" s="210"/>
      <c r="L20" s="234">
        <f>SUM(L17:L19)</f>
        <v>1022441</v>
      </c>
      <c r="M20" s="215">
        <f>L20-I20</f>
        <v>-198726</v>
      </c>
      <c r="N20" s="145">
        <v>337406</v>
      </c>
      <c r="O20" s="213">
        <f>N20-J20</f>
        <v>-11</v>
      </c>
      <c r="P20" s="210"/>
      <c r="Q20" s="218">
        <f>SUBTOTAL(9,Q17:Q19)</f>
        <v>255600</v>
      </c>
      <c r="R20" s="223"/>
      <c r="S20" s="232"/>
      <c r="T20" s="246" t="s">
        <v>501</v>
      </c>
    </row>
    <row r="21" spans="1:20" ht="15" customHeight="1" outlineLevel="2">
      <c r="A21" s="167" t="s">
        <v>310</v>
      </c>
      <c r="B21" s="162">
        <v>8</v>
      </c>
      <c r="C21" s="163" t="s">
        <v>153</v>
      </c>
      <c r="D21" s="177"/>
      <c r="E21" s="164">
        <v>138240</v>
      </c>
      <c r="F21" s="164">
        <v>0</v>
      </c>
      <c r="G21" s="164">
        <v>0</v>
      </c>
      <c r="H21" s="164">
        <v>414720</v>
      </c>
      <c r="I21" s="164">
        <v>552960</v>
      </c>
      <c r="J21" s="202">
        <v>182477</v>
      </c>
      <c r="L21" s="237">
        <v>552960</v>
      </c>
      <c r="M21" s="241">
        <f t="shared" si="2"/>
        <v>0</v>
      </c>
      <c r="N21" s="40"/>
      <c r="O21" s="212"/>
      <c r="Q21" s="217">
        <v>0</v>
      </c>
      <c r="R21" s="223"/>
      <c r="S21" s="231"/>
      <c r="T21" s="266"/>
    </row>
    <row r="22" spans="1:20" ht="15.75" outlineLevel="1" thickBot="1">
      <c r="A22" s="173" t="s">
        <v>436</v>
      </c>
      <c r="B22" s="165">
        <v>8</v>
      </c>
      <c r="C22" s="163"/>
      <c r="D22" s="178">
        <f aca="true" t="shared" si="7" ref="D22:J22">SUBTOTAL(9,D21:D21)</f>
        <v>0</v>
      </c>
      <c r="E22" s="166">
        <f t="shared" si="7"/>
        <v>138240</v>
      </c>
      <c r="F22" s="166">
        <f t="shared" si="7"/>
        <v>0</v>
      </c>
      <c r="G22" s="166">
        <f t="shared" si="7"/>
        <v>0</v>
      </c>
      <c r="H22" s="166">
        <f t="shared" si="7"/>
        <v>414720</v>
      </c>
      <c r="I22" s="166">
        <f t="shared" si="7"/>
        <v>552960</v>
      </c>
      <c r="J22" s="203">
        <f t="shared" si="7"/>
        <v>182477</v>
      </c>
      <c r="K22" s="210"/>
      <c r="L22" s="234">
        <f>SUM(L21)</f>
        <v>552960</v>
      </c>
      <c r="M22" s="213">
        <f t="shared" si="2"/>
        <v>0</v>
      </c>
      <c r="N22" s="145">
        <v>182477</v>
      </c>
      <c r="O22" s="213">
        <f>N22-J22</f>
        <v>0</v>
      </c>
      <c r="P22" s="210"/>
      <c r="Q22" s="218">
        <f>SUBTOTAL(9,Q21:Q21)</f>
        <v>0</v>
      </c>
      <c r="R22" s="223"/>
      <c r="S22" s="232"/>
      <c r="T22" s="245"/>
    </row>
    <row r="23" spans="1:20" ht="15" customHeight="1" outlineLevel="2">
      <c r="A23" s="167" t="s">
        <v>110</v>
      </c>
      <c r="B23" s="162">
        <v>9</v>
      </c>
      <c r="C23" s="163" t="s">
        <v>154</v>
      </c>
      <c r="D23" s="179"/>
      <c r="E23" s="164">
        <v>267840</v>
      </c>
      <c r="F23" s="164">
        <v>0</v>
      </c>
      <c r="G23" s="164">
        <v>0</v>
      </c>
      <c r="H23" s="164">
        <v>1488000</v>
      </c>
      <c r="I23" s="164">
        <v>1755840</v>
      </c>
      <c r="J23" s="202">
        <v>523478</v>
      </c>
      <c r="L23" s="237">
        <v>1756860</v>
      </c>
      <c r="M23" s="241">
        <f t="shared" si="2"/>
        <v>1020</v>
      </c>
      <c r="N23" s="40"/>
      <c r="O23" s="212"/>
      <c r="Q23" s="217">
        <v>199020</v>
      </c>
      <c r="R23" s="223">
        <v>176015</v>
      </c>
      <c r="S23" s="231"/>
      <c r="T23" s="244"/>
    </row>
    <row r="24" spans="1:20" ht="15.75" outlineLevel="1" thickBot="1">
      <c r="A24" s="173" t="s">
        <v>437</v>
      </c>
      <c r="B24" s="165">
        <v>9</v>
      </c>
      <c r="C24" s="163"/>
      <c r="D24" s="178">
        <f aca="true" t="shared" si="8" ref="D24:J24">SUBTOTAL(9,D23:D23)</f>
        <v>0</v>
      </c>
      <c r="E24" s="166">
        <f t="shared" si="8"/>
        <v>267840</v>
      </c>
      <c r="F24" s="166">
        <f t="shared" si="8"/>
        <v>0</v>
      </c>
      <c r="G24" s="166">
        <f t="shared" si="8"/>
        <v>0</v>
      </c>
      <c r="H24" s="166">
        <f t="shared" si="8"/>
        <v>1488000</v>
      </c>
      <c r="I24" s="166">
        <f t="shared" si="8"/>
        <v>1755840</v>
      </c>
      <c r="J24" s="203">
        <f t="shared" si="8"/>
        <v>523478</v>
      </c>
      <c r="K24" s="210"/>
      <c r="L24" s="234">
        <f>SUM(L23)</f>
        <v>1756860</v>
      </c>
      <c r="M24" s="215">
        <f t="shared" si="2"/>
        <v>1020</v>
      </c>
      <c r="N24" s="145">
        <v>523439</v>
      </c>
      <c r="O24" s="213">
        <f>N24-J24</f>
        <v>-39</v>
      </c>
      <c r="P24" s="210"/>
      <c r="Q24" s="218">
        <f>SUBTOTAL(9,Q23:Q23)</f>
        <v>199020</v>
      </c>
      <c r="R24" s="225">
        <f>SUM(R23)</f>
        <v>176015</v>
      </c>
      <c r="S24" s="232"/>
      <c r="T24" s="245"/>
    </row>
    <row r="25" spans="1:20" ht="15.75" customHeight="1" outlineLevel="2" thickBot="1">
      <c r="A25" s="167" t="s">
        <v>121</v>
      </c>
      <c r="B25" s="162">
        <v>10</v>
      </c>
      <c r="C25" s="163" t="s">
        <v>155</v>
      </c>
      <c r="D25" s="164">
        <v>423376</v>
      </c>
      <c r="E25" s="164">
        <v>501745</v>
      </c>
      <c r="F25" s="164">
        <v>0</v>
      </c>
      <c r="G25" s="164">
        <v>0</v>
      </c>
      <c r="H25" s="164">
        <v>1807905</v>
      </c>
      <c r="I25" s="164">
        <v>2733026</v>
      </c>
      <c r="J25" s="202">
        <v>807364</v>
      </c>
      <c r="L25" s="237">
        <v>2704080</v>
      </c>
      <c r="M25" s="241">
        <f t="shared" si="2"/>
        <v>-28946</v>
      </c>
      <c r="N25" s="40">
        <v>809089</v>
      </c>
      <c r="O25" s="213">
        <f aca="true" t="shared" si="9" ref="O25:O32">N25-J25</f>
        <v>1725</v>
      </c>
      <c r="Q25" s="217">
        <v>313549</v>
      </c>
      <c r="R25" s="223">
        <v>260179</v>
      </c>
      <c r="S25" s="231"/>
      <c r="T25" s="265"/>
    </row>
    <row r="26" spans="1:20" ht="15.75" customHeight="1" outlineLevel="2" thickBot="1">
      <c r="A26" s="168" t="s">
        <v>121</v>
      </c>
      <c r="B26" s="169">
        <v>10</v>
      </c>
      <c r="C26" s="170" t="s">
        <v>156</v>
      </c>
      <c r="D26" s="180"/>
      <c r="E26" s="172">
        <v>81072</v>
      </c>
      <c r="F26" s="172">
        <v>0</v>
      </c>
      <c r="G26" s="172">
        <v>0</v>
      </c>
      <c r="H26" s="172">
        <v>360432</v>
      </c>
      <c r="I26" s="172">
        <v>441504</v>
      </c>
      <c r="J26" s="204">
        <v>103622</v>
      </c>
      <c r="L26" s="237">
        <v>311325</v>
      </c>
      <c r="M26" s="241">
        <f t="shared" si="2"/>
        <v>-130179</v>
      </c>
      <c r="N26" s="44">
        <v>102737</v>
      </c>
      <c r="O26" s="213">
        <f t="shared" si="9"/>
        <v>-885</v>
      </c>
      <c r="Q26" s="219"/>
      <c r="R26" s="224"/>
      <c r="S26" s="231"/>
      <c r="T26" s="245"/>
    </row>
    <row r="27" spans="1:20" ht="15.75" customHeight="1" outlineLevel="2" thickBot="1">
      <c r="A27" s="168" t="s">
        <v>121</v>
      </c>
      <c r="B27" s="169">
        <v>10</v>
      </c>
      <c r="C27" s="170" t="s">
        <v>157</v>
      </c>
      <c r="D27" s="180"/>
      <c r="E27" s="172">
        <v>26686</v>
      </c>
      <c r="F27" s="172">
        <v>0</v>
      </c>
      <c r="G27" s="172">
        <v>0</v>
      </c>
      <c r="H27" s="172">
        <v>447439</v>
      </c>
      <c r="I27" s="172">
        <v>474125</v>
      </c>
      <c r="J27" s="204">
        <v>139382</v>
      </c>
      <c r="L27" s="237">
        <v>471435</v>
      </c>
      <c r="M27" s="241">
        <f t="shared" si="2"/>
        <v>-2690</v>
      </c>
      <c r="N27" s="151">
        <v>138495</v>
      </c>
      <c r="O27" s="214">
        <f t="shared" si="9"/>
        <v>-887</v>
      </c>
      <c r="Q27" s="219"/>
      <c r="R27" s="224">
        <v>53370</v>
      </c>
      <c r="S27" s="231"/>
      <c r="T27" s="265"/>
    </row>
    <row r="28" spans="1:20" ht="15.75" customHeight="1" outlineLevel="2" thickBot="1">
      <c r="A28" s="168" t="s">
        <v>121</v>
      </c>
      <c r="B28" s="169">
        <v>10</v>
      </c>
      <c r="C28" s="170" t="s">
        <v>158</v>
      </c>
      <c r="D28" s="180"/>
      <c r="E28" s="172">
        <v>29726</v>
      </c>
      <c r="F28" s="172">
        <v>0</v>
      </c>
      <c r="G28" s="172">
        <v>0</v>
      </c>
      <c r="H28" s="172">
        <v>405360</v>
      </c>
      <c r="I28" s="172">
        <v>435086</v>
      </c>
      <c r="J28" s="204">
        <v>141784</v>
      </c>
      <c r="L28" s="237">
        <v>426960</v>
      </c>
      <c r="M28" s="241">
        <f t="shared" si="2"/>
        <v>-8126</v>
      </c>
      <c r="N28" s="44">
        <v>140897</v>
      </c>
      <c r="O28" s="213">
        <f t="shared" si="9"/>
        <v>-887</v>
      </c>
      <c r="Q28" s="219"/>
      <c r="R28" s="225"/>
      <c r="S28" s="231"/>
      <c r="T28" s="245"/>
    </row>
    <row r="29" spans="1:20" ht="15.75" customHeight="1" outlineLevel="2" thickBot="1">
      <c r="A29" s="168" t="s">
        <v>121</v>
      </c>
      <c r="B29" s="169">
        <v>10</v>
      </c>
      <c r="C29" s="170" t="s">
        <v>159</v>
      </c>
      <c r="D29" s="180"/>
      <c r="E29" s="172">
        <v>0</v>
      </c>
      <c r="F29" s="172">
        <v>0</v>
      </c>
      <c r="G29" s="172">
        <v>0</v>
      </c>
      <c r="H29" s="172">
        <v>0</v>
      </c>
      <c r="I29" s="172">
        <v>0</v>
      </c>
      <c r="J29" s="204">
        <v>0</v>
      </c>
      <c r="L29" s="237">
        <v>0</v>
      </c>
      <c r="M29" s="241">
        <f t="shared" si="2"/>
        <v>0</v>
      </c>
      <c r="N29" s="44"/>
      <c r="O29" s="213">
        <f t="shared" si="9"/>
        <v>0</v>
      </c>
      <c r="Q29" s="219"/>
      <c r="R29" s="223"/>
      <c r="S29" s="231"/>
      <c r="T29" s="265"/>
    </row>
    <row r="30" spans="1:20" ht="15.75" customHeight="1" outlineLevel="2" thickBot="1">
      <c r="A30" s="168" t="s">
        <v>121</v>
      </c>
      <c r="B30" s="169">
        <v>10</v>
      </c>
      <c r="C30" s="170" t="s">
        <v>160</v>
      </c>
      <c r="D30" s="180"/>
      <c r="E30" s="172">
        <v>106745</v>
      </c>
      <c r="F30" s="172">
        <v>0</v>
      </c>
      <c r="G30" s="172">
        <v>0</v>
      </c>
      <c r="H30" s="172">
        <v>418973</v>
      </c>
      <c r="I30" s="172">
        <v>525718</v>
      </c>
      <c r="J30" s="204">
        <v>190300</v>
      </c>
      <c r="L30" s="237">
        <v>524805</v>
      </c>
      <c r="M30" s="241">
        <f t="shared" si="2"/>
        <v>-913</v>
      </c>
      <c r="N30" s="44">
        <v>189997</v>
      </c>
      <c r="O30" s="213">
        <f t="shared" si="9"/>
        <v>-303</v>
      </c>
      <c r="Q30" s="219"/>
      <c r="R30" s="225"/>
      <c r="S30" s="231"/>
      <c r="T30" s="245"/>
    </row>
    <row r="31" spans="1:20" ht="15.75" customHeight="1" outlineLevel="2" thickBot="1">
      <c r="A31" s="168" t="s">
        <v>121</v>
      </c>
      <c r="B31" s="169">
        <v>10</v>
      </c>
      <c r="C31" s="170" t="s">
        <v>161</v>
      </c>
      <c r="D31" s="180">
        <v>162144</v>
      </c>
      <c r="E31" s="172">
        <v>0</v>
      </c>
      <c r="F31" s="172">
        <v>0</v>
      </c>
      <c r="G31" s="172">
        <v>0</v>
      </c>
      <c r="H31" s="172">
        <v>230604</v>
      </c>
      <c r="I31" s="172">
        <v>392748</v>
      </c>
      <c r="J31" s="204">
        <v>139195</v>
      </c>
      <c r="L31" s="237">
        <v>391380</v>
      </c>
      <c r="M31" s="241">
        <f t="shared" si="2"/>
        <v>-1368</v>
      </c>
      <c r="N31" s="44">
        <v>140363</v>
      </c>
      <c r="O31" s="213">
        <f t="shared" si="9"/>
        <v>1168</v>
      </c>
      <c r="Q31" s="219"/>
      <c r="R31" s="223"/>
      <c r="S31" s="231"/>
      <c r="T31" s="265"/>
    </row>
    <row r="32" spans="1:20" ht="15.75" customHeight="1" outlineLevel="2">
      <c r="A32" s="168" t="s">
        <v>121</v>
      </c>
      <c r="B32" s="169">
        <v>10</v>
      </c>
      <c r="C32" s="170" t="s">
        <v>162</v>
      </c>
      <c r="D32" s="180"/>
      <c r="E32" s="172">
        <v>0</v>
      </c>
      <c r="F32" s="172">
        <v>0</v>
      </c>
      <c r="G32" s="172">
        <v>0</v>
      </c>
      <c r="H32" s="172">
        <v>0</v>
      </c>
      <c r="I32" s="172">
        <v>0</v>
      </c>
      <c r="J32" s="204">
        <v>0</v>
      </c>
      <c r="L32" s="237">
        <v>0</v>
      </c>
      <c r="M32" s="241">
        <f t="shared" si="2"/>
        <v>0</v>
      </c>
      <c r="N32" s="44"/>
      <c r="O32" s="213">
        <f t="shared" si="9"/>
        <v>0</v>
      </c>
      <c r="Q32" s="219"/>
      <c r="R32" s="225"/>
      <c r="S32" s="231"/>
      <c r="T32" s="267" t="s">
        <v>507</v>
      </c>
    </row>
    <row r="33" spans="1:20" ht="15.75" outlineLevel="1" thickBot="1">
      <c r="A33" s="173" t="s">
        <v>438</v>
      </c>
      <c r="B33" s="165">
        <v>10</v>
      </c>
      <c r="C33" s="163"/>
      <c r="D33" s="181">
        <f aca="true" t="shared" si="10" ref="D33:J33">SUBTOTAL(9,D25:D32)</f>
        <v>585520</v>
      </c>
      <c r="E33" s="166">
        <f t="shared" si="10"/>
        <v>745974</v>
      </c>
      <c r="F33" s="166">
        <f t="shared" si="10"/>
        <v>0</v>
      </c>
      <c r="G33" s="166">
        <f t="shared" si="10"/>
        <v>0</v>
      </c>
      <c r="H33" s="166">
        <f t="shared" si="10"/>
        <v>3670713</v>
      </c>
      <c r="I33" s="166">
        <f t="shared" si="10"/>
        <v>5002207</v>
      </c>
      <c r="J33" s="203">
        <f t="shared" si="10"/>
        <v>1521647</v>
      </c>
      <c r="K33" s="210"/>
      <c r="L33" s="234">
        <f>SUM(L25:L32)</f>
        <v>4829985</v>
      </c>
      <c r="M33" s="215">
        <f t="shared" si="2"/>
        <v>-172222</v>
      </c>
      <c r="N33" s="145">
        <f>SUM(N25:N32)</f>
        <v>1521578</v>
      </c>
      <c r="O33" s="215">
        <f>N33-J33</f>
        <v>-69</v>
      </c>
      <c r="P33" s="210"/>
      <c r="Q33" s="218">
        <f>SUBTOTAL(9,Q25:Q32)</f>
        <v>313549</v>
      </c>
      <c r="R33" s="225">
        <f>SUM(R25:R32)</f>
        <v>313549</v>
      </c>
      <c r="S33" s="232"/>
      <c r="T33" s="246" t="s">
        <v>501</v>
      </c>
    </row>
    <row r="34" spans="1:20" ht="15.75" customHeight="1" outlineLevel="2" thickBot="1">
      <c r="A34" s="167" t="s">
        <v>309</v>
      </c>
      <c r="B34" s="162">
        <v>11</v>
      </c>
      <c r="C34" s="163" t="s">
        <v>163</v>
      </c>
      <c r="D34" s="182"/>
      <c r="E34" s="164">
        <v>0</v>
      </c>
      <c r="F34" s="164">
        <v>0</v>
      </c>
      <c r="G34" s="164">
        <v>0</v>
      </c>
      <c r="H34" s="164">
        <v>289680</v>
      </c>
      <c r="I34" s="164">
        <v>289680</v>
      </c>
      <c r="J34" s="202">
        <v>95594</v>
      </c>
      <c r="L34" s="237">
        <v>289680</v>
      </c>
      <c r="M34" s="241">
        <f t="shared" si="2"/>
        <v>0</v>
      </c>
      <c r="N34" s="40"/>
      <c r="O34" s="212"/>
      <c r="Q34" s="217">
        <v>0</v>
      </c>
      <c r="R34" s="224"/>
      <c r="S34" s="231"/>
      <c r="T34" s="245"/>
    </row>
    <row r="35" spans="1:20" ht="15" outlineLevel="1">
      <c r="A35" s="173" t="s">
        <v>439</v>
      </c>
      <c r="B35" s="165">
        <v>11</v>
      </c>
      <c r="C35" s="163"/>
      <c r="D35" s="181">
        <f aca="true" t="shared" si="11" ref="D35:J35">SUBTOTAL(9,D34:D34)</f>
        <v>0</v>
      </c>
      <c r="E35" s="166">
        <f t="shared" si="11"/>
        <v>0</v>
      </c>
      <c r="F35" s="166">
        <f t="shared" si="11"/>
        <v>0</v>
      </c>
      <c r="G35" s="166">
        <f t="shared" si="11"/>
        <v>0</v>
      </c>
      <c r="H35" s="166">
        <f t="shared" si="11"/>
        <v>289680</v>
      </c>
      <c r="I35" s="166">
        <f t="shared" si="11"/>
        <v>289680</v>
      </c>
      <c r="J35" s="203">
        <f t="shared" si="11"/>
        <v>95594</v>
      </c>
      <c r="K35" s="210"/>
      <c r="L35" s="234">
        <f>SUM(L34)</f>
        <v>289680</v>
      </c>
      <c r="M35" s="213">
        <f t="shared" si="2"/>
        <v>0</v>
      </c>
      <c r="N35" s="145">
        <v>95594</v>
      </c>
      <c r="O35" s="213">
        <f>N35-J35</f>
        <v>0</v>
      </c>
      <c r="P35" s="210"/>
      <c r="Q35" s="218">
        <f>SUBTOTAL(9,Q34:Q34)</f>
        <v>0</v>
      </c>
      <c r="R35" s="224"/>
      <c r="S35" s="232"/>
      <c r="T35" s="244"/>
    </row>
    <row r="36" spans="1:20" ht="15.75" customHeight="1" outlineLevel="2" thickBot="1">
      <c r="A36" s="167" t="s">
        <v>106</v>
      </c>
      <c r="B36" s="162">
        <v>12</v>
      </c>
      <c r="C36" s="163" t="s">
        <v>164</v>
      </c>
      <c r="D36" s="180"/>
      <c r="E36" s="164">
        <v>297143</v>
      </c>
      <c r="F36" s="164">
        <v>0</v>
      </c>
      <c r="G36" s="164">
        <v>0</v>
      </c>
      <c r="H36" s="164">
        <v>1204212</v>
      </c>
      <c r="I36" s="164">
        <v>1501355</v>
      </c>
      <c r="J36" s="202">
        <v>455802</v>
      </c>
      <c r="L36" s="237">
        <v>1368325</v>
      </c>
      <c r="M36" s="241">
        <f t="shared" si="2"/>
        <v>-133030</v>
      </c>
      <c r="N36" s="40"/>
      <c r="O36" s="212"/>
      <c r="Q36" s="217">
        <v>240434.5</v>
      </c>
      <c r="R36" s="224">
        <v>160290</v>
      </c>
      <c r="S36" s="231"/>
      <c r="T36" s="245"/>
    </row>
    <row r="37" spans="1:20" ht="15" customHeight="1" outlineLevel="2">
      <c r="A37" s="168" t="s">
        <v>106</v>
      </c>
      <c r="B37" s="169">
        <v>12</v>
      </c>
      <c r="C37" s="170" t="s">
        <v>165</v>
      </c>
      <c r="D37" s="180">
        <v>237283</v>
      </c>
      <c r="E37" s="172">
        <v>0</v>
      </c>
      <c r="F37" s="172">
        <v>0</v>
      </c>
      <c r="G37" s="172">
        <v>0</v>
      </c>
      <c r="H37" s="172">
        <v>575232</v>
      </c>
      <c r="I37" s="172">
        <v>812515</v>
      </c>
      <c r="J37" s="204">
        <v>288073</v>
      </c>
      <c r="L37" s="237">
        <v>1016470</v>
      </c>
      <c r="M37" s="241">
        <f t="shared" si="2"/>
        <v>203955</v>
      </c>
      <c r="N37" s="44"/>
      <c r="O37" s="212"/>
      <c r="Q37" s="219"/>
      <c r="R37" s="224">
        <v>80145</v>
      </c>
      <c r="S37" s="231"/>
      <c r="T37" s="244"/>
    </row>
    <row r="38" spans="1:20" ht="15.75" customHeight="1" outlineLevel="2" thickBot="1">
      <c r="A38" s="168" t="s">
        <v>106</v>
      </c>
      <c r="B38" s="169">
        <v>12</v>
      </c>
      <c r="C38" s="170" t="s">
        <v>166</v>
      </c>
      <c r="D38" s="180"/>
      <c r="E38" s="172">
        <v>0</v>
      </c>
      <c r="F38" s="172">
        <v>0</v>
      </c>
      <c r="G38" s="172">
        <v>0</v>
      </c>
      <c r="H38" s="172">
        <v>373900</v>
      </c>
      <c r="I38" s="172">
        <v>373900</v>
      </c>
      <c r="J38" s="204">
        <v>134184</v>
      </c>
      <c r="L38" s="237">
        <v>406588</v>
      </c>
      <c r="M38" s="241">
        <f t="shared" si="2"/>
        <v>32688</v>
      </c>
      <c r="N38" s="44"/>
      <c r="O38" s="212"/>
      <c r="Q38" s="219"/>
      <c r="R38" s="224"/>
      <c r="S38" s="231"/>
      <c r="T38" s="245"/>
    </row>
    <row r="39" spans="1:20" ht="15" customHeight="1" outlineLevel="2">
      <c r="A39" s="168" t="s">
        <v>106</v>
      </c>
      <c r="B39" s="169">
        <v>12</v>
      </c>
      <c r="C39" s="170" t="s">
        <v>167</v>
      </c>
      <c r="D39" s="180"/>
      <c r="E39" s="172">
        <v>0</v>
      </c>
      <c r="F39" s="172">
        <v>0</v>
      </c>
      <c r="G39" s="172">
        <v>0</v>
      </c>
      <c r="H39" s="172">
        <v>437895</v>
      </c>
      <c r="I39" s="172">
        <v>437895</v>
      </c>
      <c r="J39" s="204">
        <v>154358</v>
      </c>
      <c r="L39" s="237">
        <v>437864</v>
      </c>
      <c r="M39" s="241">
        <f t="shared" si="2"/>
        <v>-31</v>
      </c>
      <c r="N39" s="44"/>
      <c r="O39" s="212"/>
      <c r="Q39" s="219"/>
      <c r="R39" s="224"/>
      <c r="S39" s="231"/>
      <c r="T39" s="244"/>
    </row>
    <row r="40" spans="1:20" ht="15.75" customHeight="1" outlineLevel="2" thickBot="1">
      <c r="A40" s="168" t="s">
        <v>106</v>
      </c>
      <c r="B40" s="169">
        <v>12</v>
      </c>
      <c r="C40" s="170" t="s">
        <v>168</v>
      </c>
      <c r="D40" s="180"/>
      <c r="E40" s="172">
        <v>281504</v>
      </c>
      <c r="F40" s="172">
        <v>0</v>
      </c>
      <c r="G40" s="172">
        <v>0</v>
      </c>
      <c r="H40" s="172">
        <v>218948</v>
      </c>
      <c r="I40" s="172">
        <v>500452</v>
      </c>
      <c r="J40" s="204">
        <v>157642</v>
      </c>
      <c r="L40" s="237">
        <v>500416</v>
      </c>
      <c r="M40" s="241">
        <f t="shared" si="2"/>
        <v>-36</v>
      </c>
      <c r="N40" s="44"/>
      <c r="O40" s="212"/>
      <c r="Q40" s="219"/>
      <c r="R40" s="224"/>
      <c r="S40" s="231"/>
      <c r="T40" s="245"/>
    </row>
    <row r="41" spans="1:20" ht="15" customHeight="1" outlineLevel="2">
      <c r="A41" s="168" t="s">
        <v>106</v>
      </c>
      <c r="B41" s="169">
        <v>12</v>
      </c>
      <c r="C41" s="170" t="s">
        <v>169</v>
      </c>
      <c r="D41" s="180"/>
      <c r="E41" s="172">
        <v>0</v>
      </c>
      <c r="F41" s="172">
        <v>0</v>
      </c>
      <c r="G41" s="172">
        <v>0</v>
      </c>
      <c r="H41" s="172">
        <v>373900</v>
      </c>
      <c r="I41" s="172">
        <v>373900</v>
      </c>
      <c r="J41" s="204">
        <v>134184</v>
      </c>
      <c r="L41" s="237">
        <v>406588</v>
      </c>
      <c r="M41" s="241">
        <f t="shared" si="2"/>
        <v>32688</v>
      </c>
      <c r="N41" s="44"/>
      <c r="O41" s="212"/>
      <c r="Q41" s="219"/>
      <c r="R41" s="225"/>
      <c r="S41" s="231"/>
      <c r="T41" s="244"/>
    </row>
    <row r="42" spans="1:20" ht="15.75" customHeight="1" outlineLevel="2" thickBot="1">
      <c r="A42" s="168" t="s">
        <v>106</v>
      </c>
      <c r="B42" s="169">
        <v>12</v>
      </c>
      <c r="C42" s="170" t="s">
        <v>170</v>
      </c>
      <c r="D42" s="180"/>
      <c r="E42" s="172">
        <v>0</v>
      </c>
      <c r="F42" s="172">
        <v>0</v>
      </c>
      <c r="G42" s="172">
        <v>0</v>
      </c>
      <c r="H42" s="172">
        <v>330758</v>
      </c>
      <c r="I42" s="172">
        <v>330758</v>
      </c>
      <c r="J42" s="204">
        <v>118701</v>
      </c>
      <c r="L42" s="237">
        <v>359674</v>
      </c>
      <c r="M42" s="241">
        <f t="shared" si="2"/>
        <v>28916</v>
      </c>
      <c r="N42" s="44"/>
      <c r="O42" s="212"/>
      <c r="Q42" s="219"/>
      <c r="R42" s="223"/>
      <c r="S42" s="231"/>
      <c r="T42" s="245"/>
    </row>
    <row r="43" spans="1:20" ht="15" customHeight="1" outlineLevel="2">
      <c r="A43" s="168" t="s">
        <v>106</v>
      </c>
      <c r="B43" s="169">
        <v>12</v>
      </c>
      <c r="C43" s="170" t="s">
        <v>171</v>
      </c>
      <c r="D43" s="180"/>
      <c r="E43" s="172">
        <v>0</v>
      </c>
      <c r="F43" s="172">
        <v>0</v>
      </c>
      <c r="G43" s="172">
        <v>0</v>
      </c>
      <c r="H43" s="172">
        <v>287616</v>
      </c>
      <c r="I43" s="172">
        <v>287616</v>
      </c>
      <c r="J43" s="204">
        <v>103218</v>
      </c>
      <c r="L43" s="237">
        <v>312760</v>
      </c>
      <c r="M43" s="241">
        <f t="shared" si="2"/>
        <v>25144</v>
      </c>
      <c r="N43" s="44"/>
      <c r="O43" s="212"/>
      <c r="Q43" s="219"/>
      <c r="R43" s="225"/>
      <c r="S43" s="231"/>
      <c r="T43" s="267" t="s">
        <v>508</v>
      </c>
    </row>
    <row r="44" spans="1:20" ht="15.75" outlineLevel="1" thickBot="1">
      <c r="A44" s="173" t="s">
        <v>440</v>
      </c>
      <c r="B44" s="165">
        <v>12</v>
      </c>
      <c r="C44" s="163"/>
      <c r="D44" s="178">
        <f aca="true" t="shared" si="12" ref="D44:J44">SUBTOTAL(9,D36:D43)</f>
        <v>237283</v>
      </c>
      <c r="E44" s="166">
        <f t="shared" si="12"/>
        <v>578647</v>
      </c>
      <c r="F44" s="166">
        <f t="shared" si="12"/>
        <v>0</v>
      </c>
      <c r="G44" s="166">
        <f t="shared" si="12"/>
        <v>0</v>
      </c>
      <c r="H44" s="166">
        <f t="shared" si="12"/>
        <v>3802461</v>
      </c>
      <c r="I44" s="166">
        <f t="shared" si="12"/>
        <v>4618391</v>
      </c>
      <c r="J44" s="203">
        <f t="shared" si="12"/>
        <v>1546162</v>
      </c>
      <c r="K44" s="210"/>
      <c r="L44" s="234">
        <f>SUM(L36:L43)</f>
        <v>4808685</v>
      </c>
      <c r="M44" s="215">
        <f t="shared" si="2"/>
        <v>190294</v>
      </c>
      <c r="N44" s="145">
        <v>1546051</v>
      </c>
      <c r="O44" s="213">
        <f>N44-J44</f>
        <v>-111</v>
      </c>
      <c r="P44" s="210"/>
      <c r="Q44" s="218">
        <f>SUBTOTAL(9,Q36:Q43)</f>
        <v>240434.5</v>
      </c>
      <c r="R44" s="225">
        <f>SUM(R36:R43)</f>
        <v>240435</v>
      </c>
      <c r="S44" s="232"/>
      <c r="T44" s="246" t="s">
        <v>501</v>
      </c>
    </row>
    <row r="45" spans="1:20" ht="15" customHeight="1" outlineLevel="2">
      <c r="A45" s="167" t="s">
        <v>107</v>
      </c>
      <c r="B45" s="162">
        <v>13</v>
      </c>
      <c r="C45" s="163" t="s">
        <v>172</v>
      </c>
      <c r="D45" s="179"/>
      <c r="E45" s="164">
        <v>423004</v>
      </c>
      <c r="F45" s="164">
        <v>0</v>
      </c>
      <c r="G45" s="164">
        <v>0</v>
      </c>
      <c r="H45" s="164">
        <v>1072985</v>
      </c>
      <c r="I45" s="164">
        <v>1495989</v>
      </c>
      <c r="J45" s="202">
        <v>487692</v>
      </c>
      <c r="L45" s="237">
        <v>1495965</v>
      </c>
      <c r="M45" s="241">
        <f t="shared" si="2"/>
        <v>-24</v>
      </c>
      <c r="N45" s="40"/>
      <c r="O45" s="212"/>
      <c r="Q45" s="217">
        <v>59323</v>
      </c>
      <c r="R45" s="224">
        <v>59323</v>
      </c>
      <c r="S45" s="231"/>
      <c r="T45" s="244"/>
    </row>
    <row r="46" spans="1:20" ht="15.75" outlineLevel="1" thickBot="1">
      <c r="A46" s="173" t="s">
        <v>441</v>
      </c>
      <c r="B46" s="165">
        <v>13</v>
      </c>
      <c r="C46" s="163"/>
      <c r="D46" s="178">
        <f aca="true" t="shared" si="13" ref="D46:J46">SUBTOTAL(9,D45:D45)</f>
        <v>0</v>
      </c>
      <c r="E46" s="166">
        <f t="shared" si="13"/>
        <v>423004</v>
      </c>
      <c r="F46" s="166">
        <f t="shared" si="13"/>
        <v>0</v>
      </c>
      <c r="G46" s="166">
        <f t="shared" si="13"/>
        <v>0</v>
      </c>
      <c r="H46" s="166">
        <f t="shared" si="13"/>
        <v>1072985</v>
      </c>
      <c r="I46" s="166">
        <f t="shared" si="13"/>
        <v>1495989</v>
      </c>
      <c r="J46" s="203">
        <f t="shared" si="13"/>
        <v>487692</v>
      </c>
      <c r="K46" s="210"/>
      <c r="L46" s="234">
        <f>SUM(L45)</f>
        <v>1495965</v>
      </c>
      <c r="M46" s="215">
        <f t="shared" si="2"/>
        <v>-24</v>
      </c>
      <c r="N46" s="145">
        <v>487685</v>
      </c>
      <c r="O46" s="213">
        <f>N46-J46</f>
        <v>-7</v>
      </c>
      <c r="P46" s="210"/>
      <c r="Q46" s="218">
        <f>SUBTOTAL(9,Q45:Q45)</f>
        <v>59323</v>
      </c>
      <c r="R46" s="226">
        <f>SUM(R45)</f>
        <v>59323</v>
      </c>
      <c r="S46" s="232"/>
      <c r="T46" s="245"/>
    </row>
    <row r="47" spans="1:20" ht="15" customHeight="1" outlineLevel="2">
      <c r="A47" s="167" t="s">
        <v>108</v>
      </c>
      <c r="B47" s="162">
        <v>14</v>
      </c>
      <c r="C47" s="163" t="s">
        <v>173</v>
      </c>
      <c r="D47" s="179">
        <v>587520</v>
      </c>
      <c r="E47" s="164">
        <v>371520</v>
      </c>
      <c r="F47" s="164">
        <v>0</v>
      </c>
      <c r="G47" s="164">
        <v>0</v>
      </c>
      <c r="H47" s="164">
        <v>2928960</v>
      </c>
      <c r="I47" s="164">
        <f>SUM(D47:H47)</f>
        <v>3888000</v>
      </c>
      <c r="J47" s="202">
        <v>1155638</v>
      </c>
      <c r="L47" s="237">
        <v>3602880</v>
      </c>
      <c r="M47" s="241">
        <f t="shared" si="2"/>
        <v>-285120</v>
      </c>
      <c r="N47" s="40"/>
      <c r="O47" s="212"/>
      <c r="Q47" s="217">
        <v>51840</v>
      </c>
      <c r="R47" s="224">
        <v>51840</v>
      </c>
      <c r="S47" s="231"/>
      <c r="T47" s="244"/>
    </row>
    <row r="48" spans="1:20" ht="15.75" customHeight="1" outlineLevel="2" thickBot="1">
      <c r="A48" s="168" t="s">
        <v>108</v>
      </c>
      <c r="B48" s="169">
        <v>14</v>
      </c>
      <c r="C48" s="170" t="s">
        <v>174</v>
      </c>
      <c r="D48" s="180"/>
      <c r="E48" s="172">
        <v>181440</v>
      </c>
      <c r="F48" s="172">
        <v>0</v>
      </c>
      <c r="G48" s="172">
        <v>0</v>
      </c>
      <c r="H48" s="172">
        <v>250560</v>
      </c>
      <c r="I48" s="172">
        <v>432000</v>
      </c>
      <c r="J48" s="204">
        <v>240000</v>
      </c>
      <c r="L48" s="237">
        <v>432000</v>
      </c>
      <c r="M48" s="241">
        <f t="shared" si="2"/>
        <v>0</v>
      </c>
      <c r="N48" s="44"/>
      <c r="O48" s="212"/>
      <c r="Q48" s="219"/>
      <c r="R48" s="224"/>
      <c r="S48" s="231"/>
      <c r="T48" s="245"/>
    </row>
    <row r="49" spans="1:20" ht="15" customHeight="1" outlineLevel="2">
      <c r="A49" s="168" t="s">
        <v>108</v>
      </c>
      <c r="B49" s="169">
        <v>14</v>
      </c>
      <c r="C49" s="170" t="s">
        <v>175</v>
      </c>
      <c r="D49" s="180"/>
      <c r="E49" s="172">
        <v>95040</v>
      </c>
      <c r="F49" s="172">
        <v>0</v>
      </c>
      <c r="G49" s="172">
        <v>0</v>
      </c>
      <c r="H49" s="172">
        <v>336960</v>
      </c>
      <c r="I49" s="172">
        <v>432000</v>
      </c>
      <c r="J49" s="204">
        <v>240000</v>
      </c>
      <c r="L49" s="237">
        <v>717120</v>
      </c>
      <c r="M49" s="241">
        <f t="shared" si="2"/>
        <v>285120</v>
      </c>
      <c r="N49" s="44"/>
      <c r="O49" s="212"/>
      <c r="Q49" s="219"/>
      <c r="R49" s="224"/>
      <c r="S49" s="231"/>
      <c r="T49" s="244"/>
    </row>
    <row r="50" spans="1:20" ht="15.75" customHeight="1" outlineLevel="2" thickBot="1">
      <c r="A50" s="168" t="s">
        <v>108</v>
      </c>
      <c r="B50" s="169">
        <v>14</v>
      </c>
      <c r="C50" s="170" t="s">
        <v>176</v>
      </c>
      <c r="D50" s="180"/>
      <c r="E50" s="172">
        <v>0</v>
      </c>
      <c r="F50" s="172">
        <v>0</v>
      </c>
      <c r="G50" s="172">
        <v>0</v>
      </c>
      <c r="H50" s="172">
        <v>0</v>
      </c>
      <c r="I50" s="172">
        <v>0</v>
      </c>
      <c r="J50" s="204">
        <v>0</v>
      </c>
      <c r="L50" s="237">
        <v>0</v>
      </c>
      <c r="M50" s="241">
        <f t="shared" si="2"/>
        <v>0</v>
      </c>
      <c r="N50" s="44"/>
      <c r="O50" s="212"/>
      <c r="Q50" s="219"/>
      <c r="R50" s="224"/>
      <c r="S50" s="231"/>
      <c r="T50" s="245"/>
    </row>
    <row r="51" spans="1:20" ht="15" customHeight="1" outlineLevel="2">
      <c r="A51" s="168" t="s">
        <v>108</v>
      </c>
      <c r="B51" s="169">
        <v>14</v>
      </c>
      <c r="C51" s="170" t="s">
        <v>177</v>
      </c>
      <c r="D51" s="180"/>
      <c r="E51" s="172">
        <v>0</v>
      </c>
      <c r="F51" s="172">
        <v>0</v>
      </c>
      <c r="G51" s="172">
        <v>0</v>
      </c>
      <c r="H51" s="172">
        <v>0</v>
      </c>
      <c r="I51" s="172">
        <v>0</v>
      </c>
      <c r="J51" s="204">
        <v>0</v>
      </c>
      <c r="L51" s="237">
        <v>0</v>
      </c>
      <c r="M51" s="241">
        <f t="shared" si="2"/>
        <v>0</v>
      </c>
      <c r="N51" s="44"/>
      <c r="O51" s="212"/>
      <c r="Q51" s="219"/>
      <c r="R51" s="224"/>
      <c r="S51" s="231"/>
      <c r="T51" s="244"/>
    </row>
    <row r="52" spans="1:20" ht="15.75" customHeight="1" outlineLevel="2" thickBot="1">
      <c r="A52" s="168" t="s">
        <v>108</v>
      </c>
      <c r="B52" s="169">
        <v>14</v>
      </c>
      <c r="C52" s="170" t="s">
        <v>178</v>
      </c>
      <c r="D52" s="180"/>
      <c r="E52" s="172">
        <v>0</v>
      </c>
      <c r="F52" s="172">
        <v>0</v>
      </c>
      <c r="G52" s="172">
        <v>0</v>
      </c>
      <c r="H52" s="172">
        <v>0</v>
      </c>
      <c r="I52" s="172">
        <v>0</v>
      </c>
      <c r="J52" s="204">
        <v>0</v>
      </c>
      <c r="L52" s="237">
        <v>0</v>
      </c>
      <c r="M52" s="241">
        <f t="shared" si="2"/>
        <v>0</v>
      </c>
      <c r="N52" s="44"/>
      <c r="O52" s="212"/>
      <c r="Q52" s="219"/>
      <c r="R52" s="225"/>
      <c r="S52" s="231"/>
      <c r="T52" s="245"/>
    </row>
    <row r="53" spans="1:20" ht="15" customHeight="1" outlineLevel="2">
      <c r="A53" s="168" t="s">
        <v>108</v>
      </c>
      <c r="B53" s="169">
        <v>14</v>
      </c>
      <c r="C53" s="170" t="s">
        <v>179</v>
      </c>
      <c r="D53" s="180"/>
      <c r="E53" s="172">
        <v>0</v>
      </c>
      <c r="F53" s="172">
        <v>0</v>
      </c>
      <c r="G53" s="172">
        <v>0</v>
      </c>
      <c r="H53" s="172">
        <v>0</v>
      </c>
      <c r="I53" s="172">
        <v>0</v>
      </c>
      <c r="J53" s="204">
        <v>0</v>
      </c>
      <c r="L53" s="237">
        <v>0</v>
      </c>
      <c r="M53" s="241">
        <f t="shared" si="2"/>
        <v>0</v>
      </c>
      <c r="N53" s="44"/>
      <c r="O53" s="212"/>
      <c r="Q53" s="219"/>
      <c r="R53" s="223"/>
      <c r="S53" s="231"/>
      <c r="T53" s="244"/>
    </row>
    <row r="54" spans="1:20" ht="15.75" customHeight="1" outlineLevel="2" thickBot="1">
      <c r="A54" s="168" t="s">
        <v>108</v>
      </c>
      <c r="B54" s="169">
        <v>14</v>
      </c>
      <c r="C54" s="170" t="s">
        <v>180</v>
      </c>
      <c r="D54" s="180"/>
      <c r="E54" s="172">
        <v>0</v>
      </c>
      <c r="F54" s="172">
        <v>0</v>
      </c>
      <c r="G54" s="172">
        <v>0</v>
      </c>
      <c r="H54" s="172">
        <v>0</v>
      </c>
      <c r="I54" s="172">
        <v>0</v>
      </c>
      <c r="J54" s="204">
        <v>0</v>
      </c>
      <c r="L54" s="237">
        <v>0</v>
      </c>
      <c r="M54" s="241">
        <f t="shared" si="2"/>
        <v>0</v>
      </c>
      <c r="N54" s="44"/>
      <c r="O54" s="212"/>
      <c r="Q54" s="219"/>
      <c r="R54" s="225"/>
      <c r="S54" s="231"/>
      <c r="T54" s="245"/>
    </row>
    <row r="55" spans="1:20" ht="15" customHeight="1" outlineLevel="2">
      <c r="A55" s="168" t="s">
        <v>108</v>
      </c>
      <c r="B55" s="169">
        <v>14</v>
      </c>
      <c r="C55" s="170" t="s">
        <v>181</v>
      </c>
      <c r="D55" s="180"/>
      <c r="E55" s="172">
        <v>0</v>
      </c>
      <c r="F55" s="172">
        <v>0</v>
      </c>
      <c r="G55" s="172">
        <v>0</v>
      </c>
      <c r="H55" s="172">
        <v>0</v>
      </c>
      <c r="I55" s="172">
        <v>0</v>
      </c>
      <c r="J55" s="204">
        <v>0</v>
      </c>
      <c r="L55" s="237">
        <v>0</v>
      </c>
      <c r="M55" s="241">
        <f t="shared" si="2"/>
        <v>0</v>
      </c>
      <c r="N55" s="44"/>
      <c r="O55" s="212"/>
      <c r="Q55" s="219"/>
      <c r="R55" s="223"/>
      <c r="S55" s="231"/>
      <c r="T55" s="244"/>
    </row>
    <row r="56" spans="1:20" ht="15.75" customHeight="1" outlineLevel="2" thickBot="1">
      <c r="A56" s="168" t="s">
        <v>108</v>
      </c>
      <c r="B56" s="169">
        <v>14</v>
      </c>
      <c r="C56" s="170" t="s">
        <v>182</v>
      </c>
      <c r="D56" s="180"/>
      <c r="E56" s="172">
        <v>0</v>
      </c>
      <c r="F56" s="172">
        <v>0</v>
      </c>
      <c r="G56" s="172">
        <v>0</v>
      </c>
      <c r="H56" s="172">
        <v>0</v>
      </c>
      <c r="I56" s="172">
        <v>0</v>
      </c>
      <c r="J56" s="204">
        <v>0</v>
      </c>
      <c r="L56" s="237"/>
      <c r="M56" s="241">
        <f t="shared" si="2"/>
        <v>0</v>
      </c>
      <c r="N56" s="44"/>
      <c r="O56" s="212"/>
      <c r="Q56" s="219"/>
      <c r="R56" s="224"/>
      <c r="S56" s="231"/>
      <c r="T56" s="245"/>
    </row>
    <row r="57" spans="1:20" ht="15" customHeight="1" outlineLevel="2">
      <c r="A57" s="168" t="s">
        <v>108</v>
      </c>
      <c r="B57" s="169">
        <v>14</v>
      </c>
      <c r="C57" s="170" t="s">
        <v>183</v>
      </c>
      <c r="D57" s="180"/>
      <c r="E57" s="172">
        <v>0</v>
      </c>
      <c r="F57" s="172">
        <v>0</v>
      </c>
      <c r="G57" s="172">
        <v>0</v>
      </c>
      <c r="H57" s="172">
        <v>0</v>
      </c>
      <c r="I57" s="172">
        <v>0</v>
      </c>
      <c r="J57" s="204">
        <v>0</v>
      </c>
      <c r="L57" s="237">
        <v>0</v>
      </c>
      <c r="M57" s="241">
        <f t="shared" si="2"/>
        <v>0</v>
      </c>
      <c r="N57" s="44"/>
      <c r="O57" s="212"/>
      <c r="Q57" s="219"/>
      <c r="R57" s="224"/>
      <c r="S57" s="231"/>
      <c r="T57" s="244" t="s">
        <v>497</v>
      </c>
    </row>
    <row r="58" spans="1:20" ht="15.75" customHeight="1" outlineLevel="1" thickBot="1">
      <c r="A58" s="173" t="s">
        <v>442</v>
      </c>
      <c r="B58" s="165">
        <v>14</v>
      </c>
      <c r="C58" s="163"/>
      <c r="D58" s="178">
        <f aca="true" t="shared" si="14" ref="D58:J58">SUBTOTAL(9,D47:D57)</f>
        <v>587520</v>
      </c>
      <c r="E58" s="166">
        <f t="shared" si="14"/>
        <v>648000</v>
      </c>
      <c r="F58" s="166">
        <f t="shared" si="14"/>
        <v>0</v>
      </c>
      <c r="G58" s="166">
        <f t="shared" si="14"/>
        <v>0</v>
      </c>
      <c r="H58" s="166">
        <f t="shared" si="14"/>
        <v>3516480</v>
      </c>
      <c r="I58" s="166">
        <f t="shared" si="14"/>
        <v>4752000</v>
      </c>
      <c r="J58" s="203">
        <f t="shared" si="14"/>
        <v>1635638</v>
      </c>
      <c r="K58" s="210"/>
      <c r="L58" s="234">
        <f>SUM(L47:L57)</f>
        <v>4752000</v>
      </c>
      <c r="M58" s="215">
        <f t="shared" si="2"/>
        <v>0</v>
      </c>
      <c r="N58" s="145">
        <v>1635638</v>
      </c>
      <c r="O58" s="213">
        <f>N58-J58</f>
        <v>0</v>
      </c>
      <c r="P58" s="210"/>
      <c r="Q58" s="218">
        <f>SUBTOTAL(9,Q47:Q57)</f>
        <v>51840</v>
      </c>
      <c r="R58" s="226">
        <f>SUM(R47:R57)</f>
        <v>51840</v>
      </c>
      <c r="S58" s="232"/>
      <c r="T58" s="245" t="s">
        <v>497</v>
      </c>
    </row>
    <row r="59" spans="1:20" ht="15" customHeight="1" outlineLevel="2">
      <c r="A59" s="167" t="s">
        <v>308</v>
      </c>
      <c r="B59" s="162">
        <v>15</v>
      </c>
      <c r="C59" s="163" t="s">
        <v>184</v>
      </c>
      <c r="D59" s="179"/>
      <c r="E59" s="164">
        <v>14760</v>
      </c>
      <c r="F59" s="164">
        <v>0</v>
      </c>
      <c r="G59" s="164">
        <v>0</v>
      </c>
      <c r="H59" s="164">
        <v>46740</v>
      </c>
      <c r="I59" s="164">
        <v>61500</v>
      </c>
      <c r="J59" s="202">
        <v>20295</v>
      </c>
      <c r="L59" s="237">
        <v>61500</v>
      </c>
      <c r="M59" s="241">
        <f t="shared" si="2"/>
        <v>0</v>
      </c>
      <c r="N59" s="40"/>
      <c r="O59" s="212"/>
      <c r="Q59" s="217">
        <v>0</v>
      </c>
      <c r="R59" s="224"/>
      <c r="S59" s="231"/>
      <c r="T59" s="244"/>
    </row>
    <row r="60" spans="1:20" ht="15.75" outlineLevel="1" thickBot="1">
      <c r="A60" s="173" t="s">
        <v>443</v>
      </c>
      <c r="B60" s="165">
        <v>15</v>
      </c>
      <c r="C60" s="163"/>
      <c r="D60" s="178">
        <f aca="true" t="shared" si="15" ref="D60:J60">SUBTOTAL(9,D59:D59)</f>
        <v>0</v>
      </c>
      <c r="E60" s="166">
        <f t="shared" si="15"/>
        <v>14760</v>
      </c>
      <c r="F60" s="166">
        <f t="shared" si="15"/>
        <v>0</v>
      </c>
      <c r="G60" s="166">
        <f t="shared" si="15"/>
        <v>0</v>
      </c>
      <c r="H60" s="166">
        <f t="shared" si="15"/>
        <v>46740</v>
      </c>
      <c r="I60" s="166">
        <f t="shared" si="15"/>
        <v>61500</v>
      </c>
      <c r="J60" s="203">
        <f t="shared" si="15"/>
        <v>20295</v>
      </c>
      <c r="K60" s="210"/>
      <c r="L60" s="234">
        <f>SUM(L59)</f>
        <v>61500</v>
      </c>
      <c r="M60" s="213">
        <f t="shared" si="2"/>
        <v>0</v>
      </c>
      <c r="N60" s="145">
        <v>20295</v>
      </c>
      <c r="O60" s="213">
        <f>N60-J60</f>
        <v>0</v>
      </c>
      <c r="P60" s="210"/>
      <c r="Q60" s="218">
        <f>SUBTOTAL(9,Q59:Q59)</f>
        <v>0</v>
      </c>
      <c r="R60" s="226">
        <v>0</v>
      </c>
      <c r="S60" s="232"/>
      <c r="T60" s="245"/>
    </row>
    <row r="61" spans="1:20" ht="15.75" customHeight="1" outlineLevel="2">
      <c r="A61" s="167" t="s">
        <v>109</v>
      </c>
      <c r="B61" s="162">
        <v>16</v>
      </c>
      <c r="C61" s="163" t="s">
        <v>185</v>
      </c>
      <c r="D61" s="179">
        <v>92080</v>
      </c>
      <c r="E61" s="164">
        <v>270900</v>
      </c>
      <c r="F61" s="164">
        <v>0</v>
      </c>
      <c r="G61" s="164">
        <v>0</v>
      </c>
      <c r="H61" s="164">
        <v>2082060</v>
      </c>
      <c r="I61" s="164">
        <v>2445040</v>
      </c>
      <c r="J61" s="202">
        <v>675857</v>
      </c>
      <c r="L61" s="237">
        <v>2252340</v>
      </c>
      <c r="M61" s="241">
        <f t="shared" si="2"/>
        <v>-192700</v>
      </c>
      <c r="N61" s="40"/>
      <c r="O61" s="212"/>
      <c r="Q61" s="217">
        <v>433440</v>
      </c>
      <c r="R61" s="224">
        <v>332820</v>
      </c>
      <c r="S61" s="231"/>
      <c r="T61" s="244"/>
    </row>
    <row r="62" spans="1:20" ht="15.75" customHeight="1" outlineLevel="2" thickBot="1">
      <c r="A62" s="168" t="s">
        <v>109</v>
      </c>
      <c r="B62" s="169">
        <v>16</v>
      </c>
      <c r="C62" s="170" t="s">
        <v>186</v>
      </c>
      <c r="D62" s="180"/>
      <c r="E62" s="172">
        <v>0</v>
      </c>
      <c r="F62" s="172">
        <v>0</v>
      </c>
      <c r="G62" s="172">
        <v>0</v>
      </c>
      <c r="H62" s="172">
        <v>82560</v>
      </c>
      <c r="I62" s="172">
        <v>82560</v>
      </c>
      <c r="J62" s="204">
        <v>30650</v>
      </c>
      <c r="L62" s="237">
        <v>201240</v>
      </c>
      <c r="M62" s="241">
        <f t="shared" si="2"/>
        <v>118680</v>
      </c>
      <c r="N62" s="44"/>
      <c r="O62" s="212"/>
      <c r="Q62" s="219"/>
      <c r="R62" s="224">
        <v>25155</v>
      </c>
      <c r="S62" s="231"/>
      <c r="T62" s="245"/>
    </row>
    <row r="63" spans="1:20" ht="15.75" customHeight="1" outlineLevel="2">
      <c r="A63" s="168" t="s">
        <v>109</v>
      </c>
      <c r="B63" s="169">
        <v>16</v>
      </c>
      <c r="C63" s="170" t="s">
        <v>187</v>
      </c>
      <c r="D63" s="180"/>
      <c r="E63" s="172">
        <v>0</v>
      </c>
      <c r="F63" s="172">
        <v>0</v>
      </c>
      <c r="G63" s="172">
        <v>0</v>
      </c>
      <c r="H63" s="172">
        <v>0</v>
      </c>
      <c r="I63" s="172">
        <v>0</v>
      </c>
      <c r="J63" s="204">
        <v>0</v>
      </c>
      <c r="L63" s="237">
        <v>0</v>
      </c>
      <c r="M63" s="241">
        <f t="shared" si="2"/>
        <v>0</v>
      </c>
      <c r="N63" s="44"/>
      <c r="O63" s="212"/>
      <c r="Q63" s="219"/>
      <c r="R63" s="224"/>
      <c r="S63" s="231"/>
      <c r="T63" s="244"/>
    </row>
    <row r="64" spans="1:20" ht="15.75" customHeight="1" outlineLevel="2" thickBot="1">
      <c r="A64" s="168" t="s">
        <v>109</v>
      </c>
      <c r="B64" s="169">
        <v>16</v>
      </c>
      <c r="C64" s="170" t="s">
        <v>188</v>
      </c>
      <c r="D64" s="180"/>
      <c r="E64" s="172">
        <v>0</v>
      </c>
      <c r="F64" s="172">
        <v>0</v>
      </c>
      <c r="G64" s="172">
        <v>0</v>
      </c>
      <c r="H64" s="172">
        <v>96320</v>
      </c>
      <c r="I64" s="172">
        <v>96320</v>
      </c>
      <c r="J64" s="204">
        <v>35759</v>
      </c>
      <c r="L64" s="237">
        <v>100620</v>
      </c>
      <c r="M64" s="241">
        <f t="shared" si="2"/>
        <v>4300</v>
      </c>
      <c r="N64" s="44"/>
      <c r="O64" s="212"/>
      <c r="Q64" s="219"/>
      <c r="R64" s="224"/>
      <c r="S64" s="231"/>
      <c r="T64" s="245"/>
    </row>
    <row r="65" spans="1:20" ht="15.75" customHeight="1" outlineLevel="2">
      <c r="A65" s="168" t="s">
        <v>109</v>
      </c>
      <c r="B65" s="169">
        <v>16</v>
      </c>
      <c r="C65" s="170" t="s">
        <v>189</v>
      </c>
      <c r="D65" s="180"/>
      <c r="E65" s="172">
        <v>0</v>
      </c>
      <c r="F65" s="172">
        <v>0</v>
      </c>
      <c r="G65" s="172">
        <v>0</v>
      </c>
      <c r="H65" s="172">
        <v>82560</v>
      </c>
      <c r="I65" s="172">
        <v>82560</v>
      </c>
      <c r="J65" s="204">
        <v>30650</v>
      </c>
      <c r="L65" s="237">
        <v>100620</v>
      </c>
      <c r="M65" s="241">
        <f t="shared" si="2"/>
        <v>18060</v>
      </c>
      <c r="N65" s="44"/>
      <c r="O65" s="212"/>
      <c r="Q65" s="219"/>
      <c r="R65" s="224">
        <v>25155</v>
      </c>
      <c r="S65" s="231"/>
      <c r="T65" s="244"/>
    </row>
    <row r="66" spans="1:20" ht="15.75" customHeight="1" outlineLevel="2" thickBot="1">
      <c r="A66" s="168" t="s">
        <v>109</v>
      </c>
      <c r="B66" s="169">
        <v>16</v>
      </c>
      <c r="C66" s="170" t="s">
        <v>190</v>
      </c>
      <c r="D66" s="180"/>
      <c r="E66" s="172">
        <v>0</v>
      </c>
      <c r="F66" s="172">
        <v>0</v>
      </c>
      <c r="G66" s="172">
        <v>0</v>
      </c>
      <c r="H66" s="172">
        <v>47300</v>
      </c>
      <c r="I66" s="172">
        <v>47300</v>
      </c>
      <c r="J66" s="204">
        <v>28096</v>
      </c>
      <c r="L66" s="237">
        <v>100620</v>
      </c>
      <c r="M66" s="241">
        <f t="shared" si="2"/>
        <v>53320</v>
      </c>
      <c r="N66" s="44"/>
      <c r="O66" s="212"/>
      <c r="Q66" s="219"/>
      <c r="R66" s="225"/>
      <c r="S66" s="231"/>
      <c r="T66" s="245"/>
    </row>
    <row r="67" spans="1:20" ht="15.75" customHeight="1" outlineLevel="2">
      <c r="A67" s="168" t="s">
        <v>109</v>
      </c>
      <c r="B67" s="169">
        <v>16</v>
      </c>
      <c r="C67" s="170" t="s">
        <v>191</v>
      </c>
      <c r="D67" s="180"/>
      <c r="E67" s="172">
        <v>82560</v>
      </c>
      <c r="F67" s="172">
        <v>0</v>
      </c>
      <c r="G67" s="172">
        <v>0</v>
      </c>
      <c r="H67" s="172">
        <v>0</v>
      </c>
      <c r="I67" s="172">
        <v>82560</v>
      </c>
      <c r="J67" s="204">
        <v>23220</v>
      </c>
      <c r="L67" s="237">
        <v>201240</v>
      </c>
      <c r="M67" s="241">
        <f t="shared" si="2"/>
        <v>118680</v>
      </c>
      <c r="N67" s="44"/>
      <c r="O67" s="212"/>
      <c r="Q67" s="219"/>
      <c r="R67" s="223">
        <v>50130</v>
      </c>
      <c r="S67" s="231"/>
      <c r="T67" s="244"/>
    </row>
    <row r="68" spans="1:20" ht="15.75" customHeight="1" outlineLevel="2" thickBot="1">
      <c r="A68" s="168" t="s">
        <v>109</v>
      </c>
      <c r="B68" s="169">
        <v>16</v>
      </c>
      <c r="C68" s="170" t="s">
        <v>192</v>
      </c>
      <c r="D68" s="180"/>
      <c r="E68" s="172">
        <v>0</v>
      </c>
      <c r="F68" s="172">
        <v>0</v>
      </c>
      <c r="G68" s="172">
        <v>0</v>
      </c>
      <c r="H68" s="172">
        <v>103200</v>
      </c>
      <c r="I68" s="172">
        <v>103200</v>
      </c>
      <c r="J68" s="204">
        <v>38313</v>
      </c>
      <c r="L68" s="237">
        <v>61920</v>
      </c>
      <c r="M68" s="241">
        <f t="shared" si="2"/>
        <v>-41280</v>
      </c>
      <c r="N68" s="44"/>
      <c r="O68" s="212"/>
      <c r="Q68" s="219"/>
      <c r="R68" s="225"/>
      <c r="S68" s="231"/>
      <c r="T68" s="245"/>
    </row>
    <row r="69" spans="1:20" ht="15.75" customHeight="1" outlineLevel="2">
      <c r="A69" s="168" t="s">
        <v>109</v>
      </c>
      <c r="B69" s="169">
        <v>16</v>
      </c>
      <c r="C69" s="170" t="s">
        <v>193</v>
      </c>
      <c r="D69" s="180"/>
      <c r="E69" s="172">
        <v>0</v>
      </c>
      <c r="F69" s="172">
        <v>0</v>
      </c>
      <c r="G69" s="172">
        <v>0</v>
      </c>
      <c r="H69" s="172">
        <v>0</v>
      </c>
      <c r="I69" s="172">
        <v>0</v>
      </c>
      <c r="J69" s="204">
        <v>0</v>
      </c>
      <c r="L69" s="237">
        <v>0</v>
      </c>
      <c r="M69" s="241">
        <f t="shared" si="2"/>
        <v>0</v>
      </c>
      <c r="N69" s="44"/>
      <c r="O69" s="212"/>
      <c r="Q69" s="219"/>
      <c r="R69" s="223"/>
      <c r="S69" s="231"/>
      <c r="T69" s="244"/>
    </row>
    <row r="70" spans="1:20" ht="15.75" customHeight="1" outlineLevel="2">
      <c r="A70" s="168" t="s">
        <v>109</v>
      </c>
      <c r="B70" s="169">
        <v>16</v>
      </c>
      <c r="C70" s="170" t="s">
        <v>194</v>
      </c>
      <c r="D70" s="180"/>
      <c r="E70" s="172">
        <v>0</v>
      </c>
      <c r="F70" s="172">
        <v>0</v>
      </c>
      <c r="G70" s="172">
        <v>0</v>
      </c>
      <c r="H70" s="172">
        <v>55040</v>
      </c>
      <c r="I70" s="172">
        <v>55040</v>
      </c>
      <c r="J70" s="204">
        <v>20434</v>
      </c>
      <c r="L70" s="237">
        <v>77400</v>
      </c>
      <c r="M70" s="241">
        <f aca="true" t="shared" si="16" ref="M70:M133">L70-I70</f>
        <v>22360</v>
      </c>
      <c r="N70" s="44"/>
      <c r="O70" s="212"/>
      <c r="Q70" s="219"/>
      <c r="R70" s="224"/>
      <c r="S70" s="231"/>
      <c r="T70" s="269" t="s">
        <v>507</v>
      </c>
    </row>
    <row r="71" spans="1:20" ht="15.75" outlineLevel="1" thickBot="1">
      <c r="A71" s="173" t="s">
        <v>444</v>
      </c>
      <c r="B71" s="165">
        <v>16</v>
      </c>
      <c r="C71" s="163"/>
      <c r="D71" s="178">
        <f aca="true" t="shared" si="17" ref="D71:J71">SUBTOTAL(9,D61:D70)</f>
        <v>92080</v>
      </c>
      <c r="E71" s="166">
        <f t="shared" si="17"/>
        <v>353460</v>
      </c>
      <c r="F71" s="166">
        <f t="shared" si="17"/>
        <v>0</v>
      </c>
      <c r="G71" s="166">
        <f t="shared" si="17"/>
        <v>0</v>
      </c>
      <c r="H71" s="166">
        <f t="shared" si="17"/>
        <v>2549040</v>
      </c>
      <c r="I71" s="166">
        <f t="shared" si="17"/>
        <v>2994580</v>
      </c>
      <c r="J71" s="203">
        <f t="shared" si="17"/>
        <v>882979</v>
      </c>
      <c r="K71" s="210"/>
      <c r="L71" s="234">
        <f>SUM(L61:L70)</f>
        <v>3096000</v>
      </c>
      <c r="M71" s="215">
        <f t="shared" si="16"/>
        <v>101420</v>
      </c>
      <c r="N71" s="145">
        <v>882979</v>
      </c>
      <c r="O71" s="213">
        <f>N71-J71</f>
        <v>0</v>
      </c>
      <c r="P71" s="210"/>
      <c r="Q71" s="218">
        <f>SUBTOTAL(9,Q61:Q70)</f>
        <v>433440</v>
      </c>
      <c r="R71" s="226">
        <f>SUM(R61:R70)</f>
        <v>433260</v>
      </c>
      <c r="S71" s="232"/>
      <c r="T71" s="246" t="s">
        <v>501</v>
      </c>
    </row>
    <row r="72" spans="1:20" ht="15.75" customHeight="1" outlineLevel="2" thickBot="1">
      <c r="A72" s="167" t="s">
        <v>111</v>
      </c>
      <c r="B72" s="162">
        <v>17</v>
      </c>
      <c r="C72" s="163" t="s">
        <v>195</v>
      </c>
      <c r="D72" s="179">
        <v>74400</v>
      </c>
      <c r="E72" s="164">
        <v>0</v>
      </c>
      <c r="F72" s="164">
        <v>0</v>
      </c>
      <c r="G72" s="164">
        <v>0</v>
      </c>
      <c r="H72" s="164">
        <v>411680</v>
      </c>
      <c r="I72" s="164">
        <v>486080</v>
      </c>
      <c r="J72" s="202">
        <v>152322</v>
      </c>
      <c r="L72" s="237">
        <v>486080</v>
      </c>
      <c r="M72" s="241">
        <f t="shared" si="16"/>
        <v>0</v>
      </c>
      <c r="N72" s="40"/>
      <c r="O72" s="212"/>
      <c r="Q72" s="217">
        <v>28520</v>
      </c>
      <c r="R72" s="224">
        <v>28520</v>
      </c>
      <c r="S72" s="231"/>
      <c r="T72" s="245"/>
    </row>
    <row r="73" spans="1:20" ht="15.75" outlineLevel="1" thickBot="1">
      <c r="A73" s="173" t="s">
        <v>445</v>
      </c>
      <c r="B73" s="165">
        <v>17</v>
      </c>
      <c r="C73" s="163"/>
      <c r="D73" s="178">
        <f aca="true" t="shared" si="18" ref="D73:J73">SUBTOTAL(9,D72:D72)</f>
        <v>74400</v>
      </c>
      <c r="E73" s="166">
        <f t="shared" si="18"/>
        <v>0</v>
      </c>
      <c r="F73" s="166">
        <f t="shared" si="18"/>
        <v>0</v>
      </c>
      <c r="G73" s="166">
        <f t="shared" si="18"/>
        <v>0</v>
      </c>
      <c r="H73" s="166">
        <f t="shared" si="18"/>
        <v>411680</v>
      </c>
      <c r="I73" s="166">
        <f t="shared" si="18"/>
        <v>486080</v>
      </c>
      <c r="J73" s="203">
        <f t="shared" si="18"/>
        <v>152322</v>
      </c>
      <c r="K73" s="210"/>
      <c r="L73" s="234">
        <f>SUM(L72)</f>
        <v>486080</v>
      </c>
      <c r="M73" s="213">
        <f t="shared" si="16"/>
        <v>0</v>
      </c>
      <c r="N73" s="145">
        <v>152322</v>
      </c>
      <c r="O73" s="213">
        <f>N73-J73</f>
        <v>0</v>
      </c>
      <c r="P73" s="210"/>
      <c r="Q73" s="218">
        <f>SUBTOTAL(9,Q72:Q72)</f>
        <v>28520</v>
      </c>
      <c r="R73" s="226">
        <f>SUM(R72)</f>
        <v>28520</v>
      </c>
      <c r="S73" s="232"/>
      <c r="T73" s="244"/>
    </row>
    <row r="74" spans="1:20" ht="15.75" customHeight="1" outlineLevel="2" thickBot="1">
      <c r="A74" s="167" t="s">
        <v>307</v>
      </c>
      <c r="B74" s="162">
        <v>18</v>
      </c>
      <c r="C74" s="163" t="s">
        <v>196</v>
      </c>
      <c r="D74" s="179"/>
      <c r="E74" s="164">
        <v>19620</v>
      </c>
      <c r="F74" s="164">
        <v>0</v>
      </c>
      <c r="G74" s="164">
        <v>0</v>
      </c>
      <c r="H74" s="164">
        <v>239364</v>
      </c>
      <c r="I74" s="164">
        <v>258984</v>
      </c>
      <c r="J74" s="202">
        <v>90644</v>
      </c>
      <c r="L74" s="237">
        <v>274680</v>
      </c>
      <c r="M74" s="241">
        <f t="shared" si="16"/>
        <v>15696</v>
      </c>
      <c r="N74" s="40"/>
      <c r="O74" s="212"/>
      <c r="Q74" s="217">
        <v>0</v>
      </c>
      <c r="R74" s="224"/>
      <c r="S74" s="231"/>
      <c r="T74" s="244"/>
    </row>
    <row r="75" spans="1:20" ht="15.75" customHeight="1" outlineLevel="2" thickBot="1">
      <c r="A75" s="168" t="s">
        <v>307</v>
      </c>
      <c r="B75" s="169">
        <v>18</v>
      </c>
      <c r="C75" s="170" t="s">
        <v>197</v>
      </c>
      <c r="D75" s="180"/>
      <c r="E75" s="172">
        <v>60720</v>
      </c>
      <c r="F75" s="172">
        <v>0</v>
      </c>
      <c r="G75" s="172">
        <v>0</v>
      </c>
      <c r="H75" s="172">
        <v>138000</v>
      </c>
      <c r="I75" s="172">
        <v>198720</v>
      </c>
      <c r="J75" s="204">
        <v>65578</v>
      </c>
      <c r="L75" s="237">
        <v>198720</v>
      </c>
      <c r="M75" s="241">
        <f t="shared" si="16"/>
        <v>0</v>
      </c>
      <c r="N75" s="44"/>
      <c r="O75" s="212"/>
      <c r="Q75" s="219">
        <v>0</v>
      </c>
      <c r="R75" s="224"/>
      <c r="S75" s="231"/>
      <c r="T75" s="244"/>
    </row>
    <row r="76" spans="1:20" ht="15.75" customHeight="1" outlineLevel="2" thickBot="1">
      <c r="A76" s="168" t="s">
        <v>307</v>
      </c>
      <c r="B76" s="169">
        <v>18</v>
      </c>
      <c r="C76" s="170" t="s">
        <v>198</v>
      </c>
      <c r="D76" s="180"/>
      <c r="E76" s="172">
        <v>97152</v>
      </c>
      <c r="F76" s="172">
        <v>0</v>
      </c>
      <c r="G76" s="172">
        <v>0</v>
      </c>
      <c r="H76" s="172">
        <v>121440</v>
      </c>
      <c r="I76" s="172">
        <v>218592</v>
      </c>
      <c r="J76" s="204">
        <v>72135</v>
      </c>
      <c r="L76" s="237">
        <v>218529</v>
      </c>
      <c r="M76" s="241">
        <f t="shared" si="16"/>
        <v>-63</v>
      </c>
      <c r="N76" s="44"/>
      <c r="O76" s="212"/>
      <c r="Q76" s="219">
        <v>0</v>
      </c>
      <c r="R76" s="224"/>
      <c r="S76" s="231"/>
      <c r="T76" s="244"/>
    </row>
    <row r="77" spans="1:20" ht="15.75" outlineLevel="1" thickBot="1">
      <c r="A77" s="173" t="s">
        <v>446</v>
      </c>
      <c r="B77" s="165">
        <v>18</v>
      </c>
      <c r="C77" s="163"/>
      <c r="D77" s="178">
        <f aca="true" t="shared" si="19" ref="D77:J77">SUBTOTAL(9,D74:D76)</f>
        <v>0</v>
      </c>
      <c r="E77" s="166">
        <f t="shared" si="19"/>
        <v>177492</v>
      </c>
      <c r="F77" s="166">
        <f t="shared" si="19"/>
        <v>0</v>
      </c>
      <c r="G77" s="166">
        <f t="shared" si="19"/>
        <v>0</v>
      </c>
      <c r="H77" s="166">
        <f t="shared" si="19"/>
        <v>498804</v>
      </c>
      <c r="I77" s="166">
        <f t="shared" si="19"/>
        <v>676296</v>
      </c>
      <c r="J77" s="203">
        <f t="shared" si="19"/>
        <v>228357</v>
      </c>
      <c r="K77" s="210"/>
      <c r="L77" s="234">
        <f>SUM(L74:L76)</f>
        <v>691929</v>
      </c>
      <c r="M77" s="215">
        <f t="shared" si="16"/>
        <v>15633</v>
      </c>
      <c r="N77" s="145">
        <v>228357</v>
      </c>
      <c r="O77" s="213">
        <f>N77-J77</f>
        <v>0</v>
      </c>
      <c r="P77" s="210"/>
      <c r="Q77" s="218">
        <f>SUBTOTAL(9,Q74:Q76)</f>
        <v>0</v>
      </c>
      <c r="R77" s="224"/>
      <c r="S77" s="232"/>
      <c r="T77" s="244"/>
    </row>
    <row r="78" spans="1:20" ht="15.75" outlineLevel="2" thickBot="1">
      <c r="A78" s="167" t="s">
        <v>303</v>
      </c>
      <c r="B78" s="162">
        <v>19</v>
      </c>
      <c r="C78" s="163" t="s">
        <v>199</v>
      </c>
      <c r="D78" s="179"/>
      <c r="E78" s="164">
        <v>67984</v>
      </c>
      <c r="F78" s="164">
        <v>0</v>
      </c>
      <c r="G78" s="164">
        <v>0</v>
      </c>
      <c r="H78" s="164">
        <v>388480</v>
      </c>
      <c r="I78" s="164">
        <v>456464</v>
      </c>
      <c r="J78" s="202">
        <v>433944</v>
      </c>
      <c r="L78" s="237">
        <v>1272272</v>
      </c>
      <c r="M78" s="241">
        <f t="shared" si="16"/>
        <v>815808</v>
      </c>
      <c r="N78" s="40"/>
      <c r="O78" s="212"/>
      <c r="Q78" s="217">
        <v>0</v>
      </c>
      <c r="R78" s="224"/>
      <c r="S78" s="231"/>
      <c r="T78" s="244"/>
    </row>
    <row r="79" spans="1:20" ht="15.75" outlineLevel="1" thickBot="1">
      <c r="A79" s="173" t="s">
        <v>447</v>
      </c>
      <c r="B79" s="165">
        <v>19</v>
      </c>
      <c r="C79" s="163"/>
      <c r="D79" s="178">
        <f aca="true" t="shared" si="20" ref="D79:J79">SUBTOTAL(9,D78:D78)</f>
        <v>0</v>
      </c>
      <c r="E79" s="166">
        <f t="shared" si="20"/>
        <v>67984</v>
      </c>
      <c r="F79" s="166">
        <f t="shared" si="20"/>
        <v>0</v>
      </c>
      <c r="G79" s="166">
        <f t="shared" si="20"/>
        <v>0</v>
      </c>
      <c r="H79" s="166">
        <f t="shared" si="20"/>
        <v>388480</v>
      </c>
      <c r="I79" s="166">
        <f t="shared" si="20"/>
        <v>456464</v>
      </c>
      <c r="J79" s="203">
        <f t="shared" si="20"/>
        <v>433944</v>
      </c>
      <c r="K79" s="210"/>
      <c r="L79" s="234">
        <f>SUM(L78)</f>
        <v>1272272</v>
      </c>
      <c r="M79" s="215">
        <f t="shared" si="16"/>
        <v>815808</v>
      </c>
      <c r="N79" s="145">
        <v>434126</v>
      </c>
      <c r="O79" s="215">
        <f>N79-J79</f>
        <v>182</v>
      </c>
      <c r="P79" s="210"/>
      <c r="Q79" s="218">
        <f>SUBTOTAL(9,Q78:Q78)</f>
        <v>0</v>
      </c>
      <c r="R79" s="225"/>
      <c r="S79" s="232"/>
      <c r="T79" s="244" t="s">
        <v>500</v>
      </c>
    </row>
    <row r="80" spans="1:20" ht="15.75" customHeight="1" outlineLevel="2" thickBot="1">
      <c r="A80" s="167" t="s">
        <v>302</v>
      </c>
      <c r="B80" s="162">
        <v>20</v>
      </c>
      <c r="C80" s="163" t="s">
        <v>200</v>
      </c>
      <c r="D80" s="179"/>
      <c r="E80" s="164">
        <v>219422</v>
      </c>
      <c r="F80" s="164">
        <v>0</v>
      </c>
      <c r="G80" s="164">
        <v>0</v>
      </c>
      <c r="H80" s="164">
        <v>322680</v>
      </c>
      <c r="I80" s="164">
        <v>542102</v>
      </c>
      <c r="J80" s="202">
        <v>178893</v>
      </c>
      <c r="L80" s="237">
        <v>542094</v>
      </c>
      <c r="M80" s="241">
        <f t="shared" si="16"/>
        <v>-8</v>
      </c>
      <c r="N80" s="40"/>
      <c r="O80" s="212"/>
      <c r="Q80" s="217">
        <v>0</v>
      </c>
      <c r="R80" s="223"/>
      <c r="S80" s="231"/>
      <c r="T80" s="244"/>
    </row>
    <row r="81" spans="1:20" ht="15.75" outlineLevel="1" thickBot="1">
      <c r="A81" s="173" t="s">
        <v>448</v>
      </c>
      <c r="B81" s="165">
        <v>20</v>
      </c>
      <c r="C81" s="163"/>
      <c r="D81" s="178">
        <f aca="true" t="shared" si="21" ref="D81:J81">SUBTOTAL(9,D80:D80)</f>
        <v>0</v>
      </c>
      <c r="E81" s="166">
        <f t="shared" si="21"/>
        <v>219422</v>
      </c>
      <c r="F81" s="166">
        <f t="shared" si="21"/>
        <v>0</v>
      </c>
      <c r="G81" s="166">
        <f t="shared" si="21"/>
        <v>0</v>
      </c>
      <c r="H81" s="166">
        <f t="shared" si="21"/>
        <v>322680</v>
      </c>
      <c r="I81" s="166">
        <f t="shared" si="21"/>
        <v>542102</v>
      </c>
      <c r="J81" s="203">
        <f t="shared" si="21"/>
        <v>178893</v>
      </c>
      <c r="K81" s="210"/>
      <c r="L81" s="237">
        <f>SUM(L80)</f>
        <v>542094</v>
      </c>
      <c r="M81" s="216">
        <f t="shared" si="16"/>
        <v>-8</v>
      </c>
      <c r="N81" s="145">
        <v>178891</v>
      </c>
      <c r="O81" s="213">
        <f>N81-J81</f>
        <v>-2</v>
      </c>
      <c r="P81" s="210"/>
      <c r="Q81" s="218">
        <f>SUBTOTAL(9,Q80:Q80)</f>
        <v>0</v>
      </c>
      <c r="R81" s="225"/>
      <c r="S81" s="232"/>
      <c r="T81" s="244"/>
    </row>
    <row r="82" spans="1:20" ht="15.75" customHeight="1" outlineLevel="2" thickBot="1">
      <c r="A82" s="167" t="s">
        <v>112</v>
      </c>
      <c r="B82" s="162">
        <v>21</v>
      </c>
      <c r="C82" s="163" t="s">
        <v>201</v>
      </c>
      <c r="D82" s="179">
        <v>368560</v>
      </c>
      <c r="E82" s="164">
        <v>442272</v>
      </c>
      <c r="F82" s="164">
        <v>0</v>
      </c>
      <c r="G82" s="164">
        <v>0</v>
      </c>
      <c r="H82" s="164">
        <v>3722456</v>
      </c>
      <c r="I82" s="164">
        <v>4533288</v>
      </c>
      <c r="J82" s="202">
        <v>1477263</v>
      </c>
      <c r="L82" s="237">
        <v>4533165</v>
      </c>
      <c r="M82" s="241">
        <f t="shared" si="16"/>
        <v>-123</v>
      </c>
      <c r="N82" s="40"/>
      <c r="O82" s="212"/>
      <c r="Q82" s="217">
        <v>219287</v>
      </c>
      <c r="R82" s="223">
        <v>197174</v>
      </c>
      <c r="S82" s="231"/>
      <c r="T82" s="244"/>
    </row>
    <row r="83" spans="1:20" ht="15" customHeight="1" outlineLevel="2" thickBot="1">
      <c r="A83" s="168" t="s">
        <v>112</v>
      </c>
      <c r="B83" s="169">
        <v>21</v>
      </c>
      <c r="C83" s="170" t="s">
        <v>202</v>
      </c>
      <c r="D83" s="180"/>
      <c r="E83" s="172">
        <v>0</v>
      </c>
      <c r="F83" s="172">
        <v>0</v>
      </c>
      <c r="G83" s="172">
        <v>0</v>
      </c>
      <c r="H83" s="172">
        <v>0</v>
      </c>
      <c r="I83" s="172">
        <v>0</v>
      </c>
      <c r="J83" s="204">
        <v>0</v>
      </c>
      <c r="L83" s="237">
        <v>0</v>
      </c>
      <c r="M83" s="241">
        <f t="shared" si="16"/>
        <v>0</v>
      </c>
      <c r="N83" s="44"/>
      <c r="O83" s="212"/>
      <c r="Q83" s="219"/>
      <c r="R83" s="224"/>
      <c r="S83" s="231"/>
      <c r="T83" s="244"/>
    </row>
    <row r="84" spans="1:20" ht="15.75" customHeight="1" outlineLevel="2" thickBot="1">
      <c r="A84" s="168" t="s">
        <v>112</v>
      </c>
      <c r="B84" s="169">
        <v>21</v>
      </c>
      <c r="C84" s="170" t="s">
        <v>203</v>
      </c>
      <c r="D84" s="180"/>
      <c r="E84" s="172">
        <v>0</v>
      </c>
      <c r="F84" s="172">
        <v>0</v>
      </c>
      <c r="G84" s="172">
        <v>0</v>
      </c>
      <c r="H84" s="172">
        <v>0</v>
      </c>
      <c r="I84" s="172">
        <v>0</v>
      </c>
      <c r="J84" s="204">
        <v>0</v>
      </c>
      <c r="L84" s="237">
        <v>0</v>
      </c>
      <c r="M84" s="241">
        <f t="shared" si="16"/>
        <v>0</v>
      </c>
      <c r="N84" s="44"/>
      <c r="O84" s="212"/>
      <c r="Q84" s="219"/>
      <c r="R84" s="224"/>
      <c r="S84" s="231"/>
      <c r="T84" s="244"/>
    </row>
    <row r="85" spans="1:20" ht="15" customHeight="1" outlineLevel="2" thickBot="1">
      <c r="A85" s="168" t="s">
        <v>112</v>
      </c>
      <c r="B85" s="169">
        <v>21</v>
      </c>
      <c r="C85" s="170" t="s">
        <v>204</v>
      </c>
      <c r="D85" s="180"/>
      <c r="E85" s="172">
        <v>0</v>
      </c>
      <c r="F85" s="172">
        <v>0</v>
      </c>
      <c r="G85" s="172">
        <v>0</v>
      </c>
      <c r="H85" s="172">
        <v>221136</v>
      </c>
      <c r="I85" s="172">
        <v>221136</v>
      </c>
      <c r="J85" s="204">
        <v>88454</v>
      </c>
      <c r="L85" s="237">
        <v>221130</v>
      </c>
      <c r="M85" s="241">
        <f t="shared" si="16"/>
        <v>-6</v>
      </c>
      <c r="N85" s="44"/>
      <c r="O85" s="212"/>
      <c r="Q85" s="219"/>
      <c r="R85" s="225"/>
      <c r="S85" s="231"/>
      <c r="T85" s="244"/>
    </row>
    <row r="86" spans="1:20" ht="15.75" customHeight="1" outlineLevel="2" thickBot="1">
      <c r="A86" s="168" t="s">
        <v>112</v>
      </c>
      <c r="B86" s="169">
        <v>21</v>
      </c>
      <c r="C86" s="170" t="s">
        <v>205</v>
      </c>
      <c r="D86" s="180"/>
      <c r="E86" s="172">
        <v>0</v>
      </c>
      <c r="F86" s="172">
        <v>0</v>
      </c>
      <c r="G86" s="172">
        <v>0</v>
      </c>
      <c r="H86" s="172">
        <v>0</v>
      </c>
      <c r="I86" s="172">
        <v>0</v>
      </c>
      <c r="J86" s="204">
        <v>0</v>
      </c>
      <c r="L86" s="237">
        <v>0</v>
      </c>
      <c r="M86" s="241">
        <f t="shared" si="16"/>
        <v>0</v>
      </c>
      <c r="N86" s="44"/>
      <c r="O86" s="212"/>
      <c r="Q86" s="219"/>
      <c r="R86" s="223"/>
      <c r="S86" s="231"/>
      <c r="T86" s="244"/>
    </row>
    <row r="87" spans="1:20" ht="15" customHeight="1" outlineLevel="2" thickBot="1">
      <c r="A87" s="168" t="s">
        <v>112</v>
      </c>
      <c r="B87" s="169">
        <v>21</v>
      </c>
      <c r="C87" s="170" t="s">
        <v>206</v>
      </c>
      <c r="D87" s="180"/>
      <c r="E87" s="172">
        <v>0</v>
      </c>
      <c r="F87" s="172">
        <v>0</v>
      </c>
      <c r="G87" s="172">
        <v>0</v>
      </c>
      <c r="H87" s="172">
        <v>176909</v>
      </c>
      <c r="I87" s="172">
        <v>176909</v>
      </c>
      <c r="J87" s="204">
        <v>51304</v>
      </c>
      <c r="L87" s="237">
        <v>176904</v>
      </c>
      <c r="M87" s="241">
        <f t="shared" si="16"/>
        <v>-5</v>
      </c>
      <c r="N87" s="44"/>
      <c r="O87" s="212"/>
      <c r="Q87" s="219"/>
      <c r="R87" s="242">
        <v>22113</v>
      </c>
      <c r="S87" s="231"/>
      <c r="T87" s="244"/>
    </row>
    <row r="88" spans="1:20" ht="15.75" customHeight="1" outlineLevel="2" thickBot="1">
      <c r="A88" s="168" t="s">
        <v>112</v>
      </c>
      <c r="B88" s="169">
        <v>21</v>
      </c>
      <c r="C88" s="170" t="s">
        <v>207</v>
      </c>
      <c r="D88" s="180"/>
      <c r="E88" s="172">
        <v>0</v>
      </c>
      <c r="F88" s="172">
        <v>0</v>
      </c>
      <c r="G88" s="172">
        <v>0</v>
      </c>
      <c r="H88" s="172">
        <v>66340</v>
      </c>
      <c r="I88" s="172">
        <v>66340</v>
      </c>
      <c r="J88" s="204">
        <v>26536</v>
      </c>
      <c r="L88" s="237">
        <v>66339</v>
      </c>
      <c r="M88" s="241">
        <f t="shared" si="16"/>
        <v>-1</v>
      </c>
      <c r="N88" s="44"/>
      <c r="O88" s="212"/>
      <c r="Q88" s="219"/>
      <c r="R88" s="223"/>
      <c r="S88" s="231"/>
      <c r="T88" s="244"/>
    </row>
    <row r="89" spans="1:20" ht="15" customHeight="1" outlineLevel="2" thickBot="1">
      <c r="A89" s="168" t="s">
        <v>112</v>
      </c>
      <c r="B89" s="169">
        <v>21</v>
      </c>
      <c r="C89" s="170" t="s">
        <v>208</v>
      </c>
      <c r="D89" s="180"/>
      <c r="E89" s="172">
        <v>0</v>
      </c>
      <c r="F89" s="172">
        <v>0</v>
      </c>
      <c r="G89" s="172">
        <v>0</v>
      </c>
      <c r="H89" s="172">
        <v>0</v>
      </c>
      <c r="I89" s="172">
        <v>0</v>
      </c>
      <c r="J89" s="204">
        <v>0</v>
      </c>
      <c r="L89" s="237">
        <v>0</v>
      </c>
      <c r="M89" s="241">
        <f t="shared" si="16"/>
        <v>0</v>
      </c>
      <c r="N89" s="44"/>
      <c r="O89" s="212"/>
      <c r="Q89" s="219"/>
      <c r="R89" s="225"/>
      <c r="S89" s="231"/>
      <c r="T89" s="244"/>
    </row>
    <row r="90" spans="1:20" ht="15.75" customHeight="1" outlineLevel="2">
      <c r="A90" s="168" t="s">
        <v>112</v>
      </c>
      <c r="B90" s="169">
        <v>21</v>
      </c>
      <c r="C90" s="170" t="s">
        <v>209</v>
      </c>
      <c r="D90" s="180"/>
      <c r="E90" s="172">
        <v>0</v>
      </c>
      <c r="F90" s="172">
        <v>0</v>
      </c>
      <c r="G90" s="172">
        <v>0</v>
      </c>
      <c r="H90" s="172">
        <v>149266</v>
      </c>
      <c r="I90" s="172">
        <v>149266</v>
      </c>
      <c r="J90" s="204">
        <v>79609</v>
      </c>
      <c r="L90" s="237">
        <v>199017</v>
      </c>
      <c r="M90" s="241">
        <f t="shared" si="16"/>
        <v>49751</v>
      </c>
      <c r="N90" s="44"/>
      <c r="O90" s="212"/>
      <c r="Q90" s="219"/>
      <c r="R90" s="223"/>
      <c r="S90" s="231"/>
      <c r="T90" s="244"/>
    </row>
    <row r="91" spans="1:20" ht="15" customHeight="1" outlineLevel="2">
      <c r="A91" s="168" t="s">
        <v>112</v>
      </c>
      <c r="B91" s="169">
        <v>21</v>
      </c>
      <c r="C91" s="170" t="s">
        <v>210</v>
      </c>
      <c r="D91" s="180"/>
      <c r="E91" s="172">
        <v>0</v>
      </c>
      <c r="F91" s="172">
        <v>0</v>
      </c>
      <c r="G91" s="172">
        <v>0</v>
      </c>
      <c r="H91" s="172">
        <v>0</v>
      </c>
      <c r="I91" s="172">
        <v>0</v>
      </c>
      <c r="J91" s="204">
        <v>0</v>
      </c>
      <c r="L91" s="237">
        <v>0</v>
      </c>
      <c r="M91" s="241">
        <f t="shared" si="16"/>
        <v>0</v>
      </c>
      <c r="N91" s="44"/>
      <c r="O91" s="212"/>
      <c r="Q91" s="219"/>
      <c r="R91" s="224"/>
      <c r="S91" s="231"/>
      <c r="T91" s="269" t="s">
        <v>507</v>
      </c>
    </row>
    <row r="92" spans="1:20" ht="15.75" outlineLevel="1" thickBot="1">
      <c r="A92" s="173" t="s">
        <v>449</v>
      </c>
      <c r="B92" s="165">
        <v>21</v>
      </c>
      <c r="C92" s="163"/>
      <c r="D92" s="178">
        <f aca="true" t="shared" si="22" ref="D92:J92">SUBTOTAL(9,D82:D91)</f>
        <v>368560</v>
      </c>
      <c r="E92" s="166">
        <f t="shared" si="22"/>
        <v>442272</v>
      </c>
      <c r="F92" s="166">
        <f t="shared" si="22"/>
        <v>0</v>
      </c>
      <c r="G92" s="166">
        <f t="shared" si="22"/>
        <v>0</v>
      </c>
      <c r="H92" s="166">
        <f t="shared" si="22"/>
        <v>4336107</v>
      </c>
      <c r="I92" s="166">
        <f t="shared" si="22"/>
        <v>5146939</v>
      </c>
      <c r="J92" s="203">
        <f t="shared" si="22"/>
        <v>1723166</v>
      </c>
      <c r="K92" s="210"/>
      <c r="L92" s="234">
        <f>SUM(L82:L91)</f>
        <v>5196555</v>
      </c>
      <c r="M92" s="215">
        <f t="shared" si="16"/>
        <v>49616</v>
      </c>
      <c r="N92" s="145">
        <v>1723119</v>
      </c>
      <c r="O92" s="213">
        <f>N92-J92</f>
        <v>-47</v>
      </c>
      <c r="P92" s="210"/>
      <c r="Q92" s="218">
        <f>SUBTOTAL(9,Q82:Q91)</f>
        <v>219287</v>
      </c>
      <c r="R92" s="226">
        <f>SUM(R82:R91)</f>
        <v>219287</v>
      </c>
      <c r="S92" s="232"/>
      <c r="T92" s="246" t="s">
        <v>501</v>
      </c>
    </row>
    <row r="93" spans="1:20" ht="15" customHeight="1" outlineLevel="2" thickBot="1">
      <c r="A93" s="167" t="s">
        <v>301</v>
      </c>
      <c r="B93" s="162">
        <v>22</v>
      </c>
      <c r="C93" s="163" t="s">
        <v>211</v>
      </c>
      <c r="D93" s="179"/>
      <c r="E93" s="164">
        <v>299520</v>
      </c>
      <c r="F93" s="164">
        <v>0</v>
      </c>
      <c r="G93" s="164">
        <v>0</v>
      </c>
      <c r="H93" s="164">
        <v>183040</v>
      </c>
      <c r="I93" s="164">
        <v>482560</v>
      </c>
      <c r="J93" s="202">
        <v>159245</v>
      </c>
      <c r="L93" s="237">
        <v>482560</v>
      </c>
      <c r="M93" s="241">
        <f t="shared" si="16"/>
        <v>0</v>
      </c>
      <c r="N93" s="40"/>
      <c r="O93" s="212"/>
      <c r="Q93" s="217">
        <v>0</v>
      </c>
      <c r="R93" s="224"/>
      <c r="S93" s="231"/>
      <c r="T93" s="244"/>
    </row>
    <row r="94" spans="1:20" ht="15.75" outlineLevel="1" thickBot="1">
      <c r="A94" s="173" t="s">
        <v>450</v>
      </c>
      <c r="B94" s="165">
        <v>22</v>
      </c>
      <c r="C94" s="163"/>
      <c r="D94" s="178">
        <f aca="true" t="shared" si="23" ref="D94:J94">SUBTOTAL(9,D93:D93)</f>
        <v>0</v>
      </c>
      <c r="E94" s="166">
        <f t="shared" si="23"/>
        <v>299520</v>
      </c>
      <c r="F94" s="166">
        <f t="shared" si="23"/>
        <v>0</v>
      </c>
      <c r="G94" s="166">
        <f t="shared" si="23"/>
        <v>0</v>
      </c>
      <c r="H94" s="166">
        <f t="shared" si="23"/>
        <v>183040</v>
      </c>
      <c r="I94" s="166">
        <f t="shared" si="23"/>
        <v>482560</v>
      </c>
      <c r="J94" s="203">
        <f t="shared" si="23"/>
        <v>159245</v>
      </c>
      <c r="K94" s="210"/>
      <c r="L94" s="234">
        <f>SUM(L93)</f>
        <v>482560</v>
      </c>
      <c r="M94" s="213">
        <f t="shared" si="16"/>
        <v>0</v>
      </c>
      <c r="N94" s="145">
        <v>159245</v>
      </c>
      <c r="O94" s="213">
        <f>N94-J94</f>
        <v>0</v>
      </c>
      <c r="P94" s="210"/>
      <c r="Q94" s="218">
        <f>SUBTOTAL(9,Q93:Q93)</f>
        <v>0</v>
      </c>
      <c r="R94" s="226"/>
      <c r="S94" s="232"/>
      <c r="T94" s="244"/>
    </row>
    <row r="95" spans="1:20" ht="15.75" customHeight="1" outlineLevel="2" thickBot="1">
      <c r="A95" s="167" t="s">
        <v>300</v>
      </c>
      <c r="B95" s="162">
        <v>23</v>
      </c>
      <c r="C95" s="163" t="s">
        <v>212</v>
      </c>
      <c r="D95" s="179"/>
      <c r="E95" s="164">
        <v>27000</v>
      </c>
      <c r="F95" s="164">
        <v>0</v>
      </c>
      <c r="G95" s="164">
        <v>0</v>
      </c>
      <c r="H95" s="164">
        <v>48000</v>
      </c>
      <c r="I95" s="164">
        <v>75000</v>
      </c>
      <c r="J95" s="202">
        <v>24750</v>
      </c>
      <c r="L95" s="237">
        <v>75000</v>
      </c>
      <c r="M95" s="241">
        <f t="shared" si="16"/>
        <v>0</v>
      </c>
      <c r="N95" s="40"/>
      <c r="O95" s="212"/>
      <c r="Q95" s="217">
        <v>0</v>
      </c>
      <c r="R95" s="224"/>
      <c r="S95" s="231"/>
      <c r="T95" s="244"/>
    </row>
    <row r="96" spans="1:20" ht="15.75" customHeight="1" outlineLevel="2" thickBot="1">
      <c r="A96" s="168" t="s">
        <v>300</v>
      </c>
      <c r="B96" s="169">
        <v>23</v>
      </c>
      <c r="C96" s="170" t="s">
        <v>213</v>
      </c>
      <c r="D96" s="180"/>
      <c r="E96" s="172">
        <v>0</v>
      </c>
      <c r="F96" s="172">
        <v>0</v>
      </c>
      <c r="G96" s="172">
        <v>0</v>
      </c>
      <c r="H96" s="172">
        <v>0</v>
      </c>
      <c r="I96" s="172">
        <v>0</v>
      </c>
      <c r="J96" s="204">
        <v>0</v>
      </c>
      <c r="L96" s="237">
        <v>0</v>
      </c>
      <c r="M96" s="241">
        <f t="shared" si="16"/>
        <v>0</v>
      </c>
      <c r="N96" s="44"/>
      <c r="O96" s="212"/>
      <c r="Q96" s="219">
        <v>0</v>
      </c>
      <c r="R96" s="224"/>
      <c r="S96" s="231"/>
      <c r="T96" s="244"/>
    </row>
    <row r="97" spans="1:20" ht="15.75" customHeight="1" outlineLevel="2" thickBot="1">
      <c r="A97" s="168" t="s">
        <v>300</v>
      </c>
      <c r="B97" s="169">
        <v>23</v>
      </c>
      <c r="C97" s="170" t="s">
        <v>214</v>
      </c>
      <c r="D97" s="180"/>
      <c r="E97" s="172">
        <v>0</v>
      </c>
      <c r="F97" s="172">
        <v>0</v>
      </c>
      <c r="G97" s="172">
        <v>0</v>
      </c>
      <c r="H97" s="172">
        <v>0</v>
      </c>
      <c r="I97" s="172">
        <v>0</v>
      </c>
      <c r="J97" s="204">
        <v>0</v>
      </c>
      <c r="L97" s="237">
        <v>0</v>
      </c>
      <c r="M97" s="241">
        <f t="shared" si="16"/>
        <v>0</v>
      </c>
      <c r="N97" s="44"/>
      <c r="O97" s="212"/>
      <c r="Q97" s="219"/>
      <c r="R97" s="224"/>
      <c r="S97" s="231"/>
      <c r="T97" s="244"/>
    </row>
    <row r="98" spans="1:20" ht="15.75" customHeight="1" outlineLevel="2" thickBot="1">
      <c r="A98" s="168" t="s">
        <v>300</v>
      </c>
      <c r="B98" s="169">
        <v>23</v>
      </c>
      <c r="C98" s="170" t="s">
        <v>215</v>
      </c>
      <c r="D98" s="180"/>
      <c r="E98" s="172">
        <v>0</v>
      </c>
      <c r="F98" s="172">
        <v>0</v>
      </c>
      <c r="G98" s="172">
        <v>0</v>
      </c>
      <c r="H98" s="172">
        <v>0</v>
      </c>
      <c r="I98" s="172">
        <v>0</v>
      </c>
      <c r="J98" s="204">
        <v>0</v>
      </c>
      <c r="L98" s="237">
        <v>0</v>
      </c>
      <c r="M98" s="241">
        <f t="shared" si="16"/>
        <v>0</v>
      </c>
      <c r="N98" s="44"/>
      <c r="O98" s="212"/>
      <c r="Q98" s="219">
        <v>0</v>
      </c>
      <c r="R98" s="224"/>
      <c r="S98" s="231"/>
      <c r="T98" s="244"/>
    </row>
    <row r="99" spans="1:20" ht="15.75" outlineLevel="1" thickBot="1">
      <c r="A99" s="183" t="s">
        <v>451</v>
      </c>
      <c r="B99" s="165">
        <v>23</v>
      </c>
      <c r="C99" s="163"/>
      <c r="D99" s="178">
        <f aca="true" t="shared" si="24" ref="D99:J99">SUBTOTAL(9,D95:D98)</f>
        <v>0</v>
      </c>
      <c r="E99" s="166">
        <f t="shared" si="24"/>
        <v>27000</v>
      </c>
      <c r="F99" s="166">
        <f t="shared" si="24"/>
        <v>0</v>
      </c>
      <c r="G99" s="166">
        <f t="shared" si="24"/>
        <v>0</v>
      </c>
      <c r="H99" s="166">
        <f t="shared" si="24"/>
        <v>48000</v>
      </c>
      <c r="I99" s="166">
        <f t="shared" si="24"/>
        <v>75000</v>
      </c>
      <c r="J99" s="203">
        <f t="shared" si="24"/>
        <v>24750</v>
      </c>
      <c r="K99" s="210"/>
      <c r="L99" s="234">
        <f>SUM(L95:L98)</f>
        <v>75000</v>
      </c>
      <c r="M99" s="213">
        <f t="shared" si="16"/>
        <v>0</v>
      </c>
      <c r="N99" s="145">
        <v>24750</v>
      </c>
      <c r="O99" s="213">
        <f>N99-J99</f>
        <v>0</v>
      </c>
      <c r="P99" s="210"/>
      <c r="Q99" s="218">
        <f>SUBTOTAL(9,Q95:Q98)</f>
        <v>0</v>
      </c>
      <c r="R99" s="226"/>
      <c r="S99" s="232"/>
      <c r="T99" s="244"/>
    </row>
    <row r="100" spans="1:20" ht="15.75" customHeight="1" outlineLevel="2" thickBot="1">
      <c r="A100" s="167" t="s">
        <v>299</v>
      </c>
      <c r="B100" s="162">
        <v>24</v>
      </c>
      <c r="C100" s="163" t="s">
        <v>216</v>
      </c>
      <c r="D100" s="179"/>
      <c r="E100" s="164">
        <v>0</v>
      </c>
      <c r="F100" s="164">
        <v>0</v>
      </c>
      <c r="G100" s="164">
        <v>0</v>
      </c>
      <c r="H100" s="164">
        <v>169974</v>
      </c>
      <c r="I100" s="164">
        <v>169974</v>
      </c>
      <c r="J100" s="202">
        <v>56091</v>
      </c>
      <c r="L100" s="237">
        <v>169974</v>
      </c>
      <c r="M100" s="241">
        <f t="shared" si="16"/>
        <v>0</v>
      </c>
      <c r="N100" s="40"/>
      <c r="O100" s="212"/>
      <c r="Q100" s="217">
        <v>0</v>
      </c>
      <c r="R100" s="225"/>
      <c r="S100" s="231"/>
      <c r="T100" s="244"/>
    </row>
    <row r="101" spans="1:20" ht="15.75" outlineLevel="1" thickBot="1">
      <c r="A101" s="173" t="s">
        <v>452</v>
      </c>
      <c r="B101" s="165">
        <v>24</v>
      </c>
      <c r="C101" s="163"/>
      <c r="D101" s="178">
        <f aca="true" t="shared" si="25" ref="D101:J101">SUBTOTAL(9,D100:D100)</f>
        <v>0</v>
      </c>
      <c r="E101" s="166">
        <f t="shared" si="25"/>
        <v>0</v>
      </c>
      <c r="F101" s="166">
        <f t="shared" si="25"/>
        <v>0</v>
      </c>
      <c r="G101" s="166">
        <f t="shared" si="25"/>
        <v>0</v>
      </c>
      <c r="H101" s="166">
        <f t="shared" si="25"/>
        <v>169974</v>
      </c>
      <c r="I101" s="166">
        <f t="shared" si="25"/>
        <v>169974</v>
      </c>
      <c r="J101" s="203">
        <f t="shared" si="25"/>
        <v>56091</v>
      </c>
      <c r="K101" s="210"/>
      <c r="L101" s="234">
        <f>SUM(L100)</f>
        <v>169974</v>
      </c>
      <c r="M101" s="213">
        <f t="shared" si="16"/>
        <v>0</v>
      </c>
      <c r="N101" s="145">
        <v>56091</v>
      </c>
      <c r="O101" s="213">
        <f>N101-J101</f>
        <v>0</v>
      </c>
      <c r="P101" s="210"/>
      <c r="Q101" s="218">
        <f>SUBTOTAL(9,Q100:Q100)</f>
        <v>0</v>
      </c>
      <c r="R101" s="225"/>
      <c r="S101" s="232"/>
      <c r="T101" s="244"/>
    </row>
    <row r="102" spans="1:20" ht="15.75" customHeight="1" outlineLevel="2" thickBot="1">
      <c r="A102" s="167" t="s">
        <v>298</v>
      </c>
      <c r="B102" s="162">
        <v>25</v>
      </c>
      <c r="C102" s="163" t="s">
        <v>217</v>
      </c>
      <c r="D102" s="179"/>
      <c r="E102" s="164">
        <v>0</v>
      </c>
      <c r="F102" s="164">
        <v>0</v>
      </c>
      <c r="G102" s="164">
        <v>0</v>
      </c>
      <c r="H102" s="164">
        <v>284000</v>
      </c>
      <c r="I102" s="164">
        <v>284000</v>
      </c>
      <c r="J102" s="202">
        <v>93720</v>
      </c>
      <c r="L102" s="237">
        <v>284000</v>
      </c>
      <c r="M102" s="241">
        <f t="shared" si="16"/>
        <v>0</v>
      </c>
      <c r="N102" s="40"/>
      <c r="O102" s="212"/>
      <c r="Q102" s="217">
        <v>0</v>
      </c>
      <c r="R102" s="225"/>
      <c r="S102" s="231"/>
      <c r="T102" s="244"/>
    </row>
    <row r="103" spans="1:20" ht="15.75" outlineLevel="1" thickBot="1">
      <c r="A103" s="173" t="s">
        <v>453</v>
      </c>
      <c r="B103" s="165">
        <v>25</v>
      </c>
      <c r="C103" s="163"/>
      <c r="D103" s="178">
        <f aca="true" t="shared" si="26" ref="D103:J103">SUBTOTAL(9,D102:D102)</f>
        <v>0</v>
      </c>
      <c r="E103" s="166">
        <f t="shared" si="26"/>
        <v>0</v>
      </c>
      <c r="F103" s="166">
        <f t="shared" si="26"/>
        <v>0</v>
      </c>
      <c r="G103" s="166">
        <f t="shared" si="26"/>
        <v>0</v>
      </c>
      <c r="H103" s="166">
        <f t="shared" si="26"/>
        <v>284000</v>
      </c>
      <c r="I103" s="166">
        <f t="shared" si="26"/>
        <v>284000</v>
      </c>
      <c r="J103" s="203">
        <f t="shared" si="26"/>
        <v>93720</v>
      </c>
      <c r="K103" s="210"/>
      <c r="L103" s="234">
        <f>SUM(L102)</f>
        <v>284000</v>
      </c>
      <c r="M103" s="213">
        <f t="shared" si="16"/>
        <v>0</v>
      </c>
      <c r="N103" s="145">
        <v>93720</v>
      </c>
      <c r="O103" s="213">
        <f>N103-J103</f>
        <v>0</v>
      </c>
      <c r="P103" s="210"/>
      <c r="Q103" s="218">
        <f>SUBTOTAL(9,Q102:Q102)</f>
        <v>0</v>
      </c>
      <c r="R103" s="225"/>
      <c r="S103" s="232"/>
      <c r="T103" s="244"/>
    </row>
    <row r="104" spans="1:20" ht="15.75" customHeight="1" outlineLevel="2" thickBot="1">
      <c r="A104" s="167" t="s">
        <v>297</v>
      </c>
      <c r="B104" s="162">
        <v>26</v>
      </c>
      <c r="C104" s="163" t="s">
        <v>218</v>
      </c>
      <c r="D104" s="179"/>
      <c r="E104" s="164">
        <v>0</v>
      </c>
      <c r="F104" s="164">
        <v>0</v>
      </c>
      <c r="G104" s="164">
        <v>0</v>
      </c>
      <c r="H104" s="164">
        <v>0</v>
      </c>
      <c r="I104" s="164">
        <v>0</v>
      </c>
      <c r="J104" s="202">
        <v>0</v>
      </c>
      <c r="L104" s="237">
        <v>0</v>
      </c>
      <c r="M104" s="241">
        <f t="shared" si="16"/>
        <v>0</v>
      </c>
      <c r="N104" s="40"/>
      <c r="O104" s="212"/>
      <c r="Q104" s="217">
        <v>102400</v>
      </c>
      <c r="R104" s="224"/>
      <c r="S104" s="231"/>
      <c r="T104" s="244"/>
    </row>
    <row r="105" spans="1:20" ht="15.75" customHeight="1" outlineLevel="2" thickBot="1">
      <c r="A105" s="168" t="s">
        <v>297</v>
      </c>
      <c r="B105" s="169">
        <v>26</v>
      </c>
      <c r="C105" s="170" t="s">
        <v>219</v>
      </c>
      <c r="D105" s="180"/>
      <c r="E105" s="172">
        <v>122880</v>
      </c>
      <c r="F105" s="172">
        <v>0</v>
      </c>
      <c r="G105" s="172">
        <v>0</v>
      </c>
      <c r="H105" s="172">
        <v>501760</v>
      </c>
      <c r="I105" s="172">
        <v>624640</v>
      </c>
      <c r="J105" s="204">
        <v>188108</v>
      </c>
      <c r="L105" s="237">
        <v>624640</v>
      </c>
      <c r="M105" s="241">
        <f t="shared" si="16"/>
        <v>0</v>
      </c>
      <c r="N105" s="44"/>
      <c r="O105" s="212"/>
      <c r="Q105" s="219"/>
      <c r="R105" s="224">
        <v>43520</v>
      </c>
      <c r="S105" s="231"/>
      <c r="T105" s="244"/>
    </row>
    <row r="106" spans="1:20" ht="15.75" customHeight="1" outlineLevel="2" thickBot="1">
      <c r="A106" s="168" t="s">
        <v>297</v>
      </c>
      <c r="B106" s="169">
        <v>26</v>
      </c>
      <c r="C106" s="170" t="s">
        <v>220</v>
      </c>
      <c r="D106" s="180"/>
      <c r="E106" s="172">
        <v>92160</v>
      </c>
      <c r="F106" s="172">
        <v>0</v>
      </c>
      <c r="G106" s="172">
        <v>0</v>
      </c>
      <c r="H106" s="172">
        <v>1495040</v>
      </c>
      <c r="I106" s="172">
        <v>1587200</v>
      </c>
      <c r="J106" s="204">
        <v>504935</v>
      </c>
      <c r="L106" s="237">
        <v>1587200</v>
      </c>
      <c r="M106" s="241">
        <f t="shared" si="16"/>
        <v>0</v>
      </c>
      <c r="N106" s="44"/>
      <c r="O106" s="212"/>
      <c r="Q106" s="219"/>
      <c r="R106" s="224">
        <v>58880</v>
      </c>
      <c r="S106" s="231"/>
      <c r="T106" s="244"/>
    </row>
    <row r="107" spans="1:20" ht="15.75" outlineLevel="1" thickBot="1">
      <c r="A107" s="173" t="s">
        <v>454</v>
      </c>
      <c r="B107" s="165">
        <v>26</v>
      </c>
      <c r="C107" s="163"/>
      <c r="D107" s="178">
        <f aca="true" t="shared" si="27" ref="D107:J107">SUBTOTAL(9,D104:D106)</f>
        <v>0</v>
      </c>
      <c r="E107" s="166">
        <f t="shared" si="27"/>
        <v>215040</v>
      </c>
      <c r="F107" s="166">
        <f t="shared" si="27"/>
        <v>0</v>
      </c>
      <c r="G107" s="166">
        <f t="shared" si="27"/>
        <v>0</v>
      </c>
      <c r="H107" s="166">
        <f t="shared" si="27"/>
        <v>1996800</v>
      </c>
      <c r="I107" s="166">
        <f t="shared" si="27"/>
        <v>2211840</v>
      </c>
      <c r="J107" s="203">
        <f t="shared" si="27"/>
        <v>693043</v>
      </c>
      <c r="K107" s="210"/>
      <c r="L107" s="234">
        <f>SUM(L104:L106)</f>
        <v>2211840</v>
      </c>
      <c r="M107" s="213">
        <f t="shared" si="16"/>
        <v>0</v>
      </c>
      <c r="N107" s="152">
        <v>693043</v>
      </c>
      <c r="O107" s="214">
        <f>N107-J107</f>
        <v>0</v>
      </c>
      <c r="P107" s="210"/>
      <c r="Q107" s="218">
        <f>SUBTOTAL(9,Q104:Q106)</f>
        <v>102400</v>
      </c>
      <c r="R107" s="225">
        <f>SUM(R104:R106)</f>
        <v>102400</v>
      </c>
      <c r="S107" s="232"/>
      <c r="T107" s="244"/>
    </row>
    <row r="108" spans="1:20" ht="15.75" customHeight="1" outlineLevel="2" thickBot="1">
      <c r="A108" s="167" t="s">
        <v>296</v>
      </c>
      <c r="B108" s="162">
        <v>27</v>
      </c>
      <c r="C108" s="163" t="s">
        <v>221</v>
      </c>
      <c r="D108" s="179"/>
      <c r="E108" s="164">
        <v>257920</v>
      </c>
      <c r="F108" s="164">
        <v>0</v>
      </c>
      <c r="G108" s="164">
        <v>0</v>
      </c>
      <c r="H108" s="164">
        <v>267840</v>
      </c>
      <c r="I108" s="164">
        <v>525760</v>
      </c>
      <c r="J108" s="202">
        <v>173501</v>
      </c>
      <c r="L108" s="237">
        <v>456320</v>
      </c>
      <c r="M108" s="241">
        <f t="shared" si="16"/>
        <v>-69440</v>
      </c>
      <c r="N108" s="40"/>
      <c r="O108" s="212"/>
      <c r="Q108" s="217">
        <v>0</v>
      </c>
      <c r="R108" s="223"/>
      <c r="S108" s="231"/>
      <c r="T108" s="244"/>
    </row>
    <row r="109" spans="1:20" ht="15.75" customHeight="1" outlineLevel="2" thickBot="1">
      <c r="A109" s="168" t="s">
        <v>296</v>
      </c>
      <c r="B109" s="169">
        <v>27</v>
      </c>
      <c r="C109" s="170" t="s">
        <v>222</v>
      </c>
      <c r="D109" s="180"/>
      <c r="E109" s="172">
        <v>0</v>
      </c>
      <c r="F109" s="172">
        <v>0</v>
      </c>
      <c r="G109" s="172">
        <v>0</v>
      </c>
      <c r="H109" s="172">
        <v>228160</v>
      </c>
      <c r="I109" s="172">
        <v>228160</v>
      </c>
      <c r="J109" s="204">
        <v>75293</v>
      </c>
      <c r="L109" s="237">
        <v>0</v>
      </c>
      <c r="M109" s="241">
        <f t="shared" si="16"/>
        <v>-228160</v>
      </c>
      <c r="N109" s="44"/>
      <c r="O109" s="212"/>
      <c r="Q109" s="219">
        <v>0</v>
      </c>
      <c r="R109" s="225"/>
      <c r="S109" s="231"/>
      <c r="T109" s="244"/>
    </row>
    <row r="110" spans="1:20" ht="15.75" customHeight="1" outlineLevel="2" thickBot="1">
      <c r="A110" s="168" t="s">
        <v>296</v>
      </c>
      <c r="B110" s="169">
        <v>27</v>
      </c>
      <c r="C110" s="170" t="s">
        <v>223</v>
      </c>
      <c r="D110" s="180"/>
      <c r="E110" s="172">
        <v>71680</v>
      </c>
      <c r="F110" s="172">
        <v>0</v>
      </c>
      <c r="G110" s="172">
        <v>0</v>
      </c>
      <c r="H110" s="172">
        <v>286720</v>
      </c>
      <c r="I110" s="172">
        <v>358400</v>
      </c>
      <c r="J110" s="204">
        <v>114576</v>
      </c>
      <c r="L110" s="237">
        <v>347200</v>
      </c>
      <c r="M110" s="241">
        <f t="shared" si="16"/>
        <v>-11200</v>
      </c>
      <c r="N110" s="44"/>
      <c r="O110" s="212"/>
      <c r="Q110" s="219">
        <v>0</v>
      </c>
      <c r="R110" s="223"/>
      <c r="S110" s="231"/>
      <c r="T110" s="244"/>
    </row>
    <row r="111" spans="1:20" ht="15.75" customHeight="1" outlineLevel="2" thickBot="1">
      <c r="A111" s="168" t="s">
        <v>296</v>
      </c>
      <c r="B111" s="169">
        <v>27</v>
      </c>
      <c r="C111" s="170" t="s">
        <v>224</v>
      </c>
      <c r="D111" s="180"/>
      <c r="E111" s="172">
        <v>0</v>
      </c>
      <c r="F111" s="172">
        <v>0</v>
      </c>
      <c r="G111" s="172">
        <v>0</v>
      </c>
      <c r="H111" s="172">
        <v>0</v>
      </c>
      <c r="I111" s="172">
        <v>0</v>
      </c>
      <c r="J111" s="204">
        <v>0</v>
      </c>
      <c r="L111" s="237">
        <v>297600</v>
      </c>
      <c r="M111" s="241">
        <f t="shared" si="16"/>
        <v>297600</v>
      </c>
      <c r="N111" s="44"/>
      <c r="O111" s="212"/>
      <c r="Q111" s="219">
        <v>0</v>
      </c>
      <c r="R111" s="225"/>
      <c r="S111" s="231"/>
      <c r="T111" s="244"/>
    </row>
    <row r="112" spans="1:20" ht="15.75" customHeight="1" outlineLevel="2" thickBot="1">
      <c r="A112" s="168" t="s">
        <v>296</v>
      </c>
      <c r="B112" s="169">
        <v>27</v>
      </c>
      <c r="C112" s="170" t="s">
        <v>225</v>
      </c>
      <c r="D112" s="180"/>
      <c r="E112" s="172">
        <v>0</v>
      </c>
      <c r="F112" s="172">
        <v>0</v>
      </c>
      <c r="G112" s="172">
        <v>0</v>
      </c>
      <c r="H112" s="172">
        <v>0</v>
      </c>
      <c r="I112" s="172">
        <v>0</v>
      </c>
      <c r="J112" s="204">
        <v>0</v>
      </c>
      <c r="L112" s="237">
        <v>0</v>
      </c>
      <c r="M112" s="241">
        <f t="shared" si="16"/>
        <v>0</v>
      </c>
      <c r="N112" s="44"/>
      <c r="O112" s="212"/>
      <c r="Q112" s="219">
        <v>0</v>
      </c>
      <c r="R112" s="223"/>
      <c r="S112" s="231"/>
      <c r="T112" s="244"/>
    </row>
    <row r="113" spans="1:20" ht="15.75" outlineLevel="1" thickBot="1">
      <c r="A113" s="173" t="s">
        <v>455</v>
      </c>
      <c r="B113" s="165">
        <v>27</v>
      </c>
      <c r="C113" s="163"/>
      <c r="D113" s="178">
        <f aca="true" t="shared" si="28" ref="D113:J113">SUBTOTAL(9,D108:D112)</f>
        <v>0</v>
      </c>
      <c r="E113" s="166">
        <f t="shared" si="28"/>
        <v>329600</v>
      </c>
      <c r="F113" s="166">
        <f t="shared" si="28"/>
        <v>0</v>
      </c>
      <c r="G113" s="166">
        <f t="shared" si="28"/>
        <v>0</v>
      </c>
      <c r="H113" s="166">
        <f t="shared" si="28"/>
        <v>782720</v>
      </c>
      <c r="I113" s="166">
        <f t="shared" si="28"/>
        <v>1112320</v>
      </c>
      <c r="J113" s="203">
        <f t="shared" si="28"/>
        <v>363370</v>
      </c>
      <c r="K113" s="210"/>
      <c r="L113" s="234">
        <f>SUM(L108:L112)</f>
        <v>1101120</v>
      </c>
      <c r="M113" s="215">
        <f t="shared" si="16"/>
        <v>-11200</v>
      </c>
      <c r="N113" s="145">
        <v>363370</v>
      </c>
      <c r="O113" s="213">
        <f>N113-J113</f>
        <v>0</v>
      </c>
      <c r="P113" s="210"/>
      <c r="Q113" s="218">
        <f>SUBTOTAL(9,Q108:Q112)</f>
        <v>0</v>
      </c>
      <c r="R113" s="226"/>
      <c r="S113" s="232"/>
      <c r="T113" s="244"/>
    </row>
    <row r="114" spans="1:20" ht="15.75" customHeight="1" outlineLevel="2" thickBot="1">
      <c r="A114" s="167" t="s">
        <v>114</v>
      </c>
      <c r="B114" s="162">
        <v>28</v>
      </c>
      <c r="C114" s="163" t="s">
        <v>226</v>
      </c>
      <c r="D114" s="179"/>
      <c r="E114" s="164">
        <v>171200</v>
      </c>
      <c r="F114" s="164">
        <v>0</v>
      </c>
      <c r="G114" s="164">
        <v>0</v>
      </c>
      <c r="H114" s="164">
        <v>1112800</v>
      </c>
      <c r="I114" s="164">
        <v>1284000</v>
      </c>
      <c r="J114" s="202">
        <v>407970</v>
      </c>
      <c r="L114" s="237">
        <v>1284000</v>
      </c>
      <c r="M114" s="241">
        <f t="shared" si="16"/>
        <v>0</v>
      </c>
      <c r="N114" s="40"/>
      <c r="O114" s="212"/>
      <c r="Q114" s="217">
        <v>49220</v>
      </c>
      <c r="R114" s="224">
        <v>49220</v>
      </c>
      <c r="S114" s="231"/>
      <c r="T114" s="244"/>
    </row>
    <row r="115" spans="1:20" ht="15" customHeight="1" outlineLevel="2" thickBot="1">
      <c r="A115" s="168" t="s">
        <v>114</v>
      </c>
      <c r="B115" s="169">
        <v>28</v>
      </c>
      <c r="C115" s="170" t="s">
        <v>227</v>
      </c>
      <c r="D115" s="180"/>
      <c r="E115" s="172">
        <v>144624</v>
      </c>
      <c r="F115" s="172">
        <v>0</v>
      </c>
      <c r="G115" s="172">
        <v>0</v>
      </c>
      <c r="H115" s="172">
        <v>74880</v>
      </c>
      <c r="I115" s="172">
        <v>219504</v>
      </c>
      <c r="J115" s="204">
        <v>70620</v>
      </c>
      <c r="L115" s="237">
        <v>214000</v>
      </c>
      <c r="M115" s="241">
        <f t="shared" si="16"/>
        <v>-5504</v>
      </c>
      <c r="N115" s="44"/>
      <c r="O115" s="212"/>
      <c r="Q115" s="219"/>
      <c r="R115" s="225"/>
      <c r="S115" s="231"/>
      <c r="T115" s="244"/>
    </row>
    <row r="116" spans="1:20" ht="15.75" customHeight="1" outlineLevel="2" thickBot="1">
      <c r="A116" s="168" t="s">
        <v>114</v>
      </c>
      <c r="B116" s="169">
        <v>28</v>
      </c>
      <c r="C116" s="170" t="s">
        <v>228</v>
      </c>
      <c r="D116" s="180"/>
      <c r="E116" s="172">
        <v>119840</v>
      </c>
      <c r="F116" s="172">
        <v>0</v>
      </c>
      <c r="G116" s="172">
        <v>0</v>
      </c>
      <c r="H116" s="172">
        <v>205440</v>
      </c>
      <c r="I116" s="172">
        <v>325280</v>
      </c>
      <c r="J116" s="204">
        <v>110937</v>
      </c>
      <c r="L116" s="237">
        <v>325280</v>
      </c>
      <c r="M116" s="241">
        <f t="shared" si="16"/>
        <v>0</v>
      </c>
      <c r="N116" s="44"/>
      <c r="O116" s="212"/>
      <c r="Q116" s="219"/>
      <c r="R116" s="223"/>
      <c r="S116" s="231"/>
      <c r="T116" s="244"/>
    </row>
    <row r="117" spans="1:20" ht="30" customHeight="1" outlineLevel="2" thickBot="1">
      <c r="A117" s="168" t="s">
        <v>114</v>
      </c>
      <c r="B117" s="169">
        <v>28</v>
      </c>
      <c r="C117" s="170" t="s">
        <v>229</v>
      </c>
      <c r="D117" s="180"/>
      <c r="E117" s="172">
        <v>0</v>
      </c>
      <c r="F117" s="172">
        <v>0</v>
      </c>
      <c r="G117" s="172">
        <v>0</v>
      </c>
      <c r="H117" s="172">
        <v>162640</v>
      </c>
      <c r="I117" s="172">
        <v>162640</v>
      </c>
      <c r="J117" s="204">
        <v>53671</v>
      </c>
      <c r="L117" s="237">
        <v>162640</v>
      </c>
      <c r="M117" s="241">
        <f t="shared" si="16"/>
        <v>0</v>
      </c>
      <c r="N117" s="44"/>
      <c r="O117" s="212"/>
      <c r="Q117" s="219"/>
      <c r="R117" s="224"/>
      <c r="S117" s="231"/>
      <c r="T117" s="244"/>
    </row>
    <row r="118" spans="1:20" ht="15.75" outlineLevel="1" thickBot="1">
      <c r="A118" s="173" t="s">
        <v>456</v>
      </c>
      <c r="B118" s="165">
        <v>28</v>
      </c>
      <c r="C118" s="163"/>
      <c r="D118" s="178">
        <f aca="true" t="shared" si="29" ref="D118:J118">SUBTOTAL(9,D114:D117)</f>
        <v>0</v>
      </c>
      <c r="E118" s="166">
        <f t="shared" si="29"/>
        <v>435664</v>
      </c>
      <c r="F118" s="166">
        <f t="shared" si="29"/>
        <v>0</v>
      </c>
      <c r="G118" s="166">
        <f t="shared" si="29"/>
        <v>0</v>
      </c>
      <c r="H118" s="166">
        <f t="shared" si="29"/>
        <v>1555760</v>
      </c>
      <c r="I118" s="166">
        <f t="shared" si="29"/>
        <v>1991424</v>
      </c>
      <c r="J118" s="203">
        <f t="shared" si="29"/>
        <v>643198</v>
      </c>
      <c r="K118" s="210"/>
      <c r="L118" s="234">
        <f>SUM(L114:L117)</f>
        <v>1985920</v>
      </c>
      <c r="M118" s="215">
        <f t="shared" si="16"/>
        <v>-5504</v>
      </c>
      <c r="N118" s="145">
        <v>643198</v>
      </c>
      <c r="O118" s="213">
        <f>N118-J118</f>
        <v>0</v>
      </c>
      <c r="P118" s="210"/>
      <c r="Q118" s="218">
        <f>SUBTOTAL(9,Q114:Q117)</f>
        <v>49220</v>
      </c>
      <c r="R118" s="226">
        <f>SUM(R114:R117)</f>
        <v>49220</v>
      </c>
      <c r="S118" s="232"/>
      <c r="T118" s="244"/>
    </row>
    <row r="119" spans="1:20" ht="15" customHeight="1" outlineLevel="2" thickBot="1">
      <c r="A119" s="167" t="s">
        <v>295</v>
      </c>
      <c r="B119" s="162">
        <v>29</v>
      </c>
      <c r="C119" s="163" t="s">
        <v>230</v>
      </c>
      <c r="D119" s="179"/>
      <c r="E119" s="164">
        <v>284980</v>
      </c>
      <c r="F119" s="164">
        <v>0</v>
      </c>
      <c r="G119" s="164">
        <v>0</v>
      </c>
      <c r="H119" s="164">
        <v>1041276</v>
      </c>
      <c r="I119" s="164">
        <v>1326256</v>
      </c>
      <c r="J119" s="202">
        <v>394260</v>
      </c>
      <c r="L119" s="237">
        <v>1326160</v>
      </c>
      <c r="M119" s="241">
        <f t="shared" si="16"/>
        <v>-96</v>
      </c>
      <c r="N119" s="40"/>
      <c r="O119" s="212"/>
      <c r="Q119" s="217">
        <v>135630</v>
      </c>
      <c r="R119" s="224">
        <v>135630</v>
      </c>
      <c r="S119" s="231"/>
      <c r="T119" s="244"/>
    </row>
    <row r="120" spans="1:20" ht="15.75" outlineLevel="1" thickBot="1">
      <c r="A120" s="173" t="s">
        <v>457</v>
      </c>
      <c r="B120" s="165">
        <v>29</v>
      </c>
      <c r="C120" s="163"/>
      <c r="D120" s="178">
        <f aca="true" t="shared" si="30" ref="D120:J120">SUBTOTAL(9,D119:D119)</f>
        <v>0</v>
      </c>
      <c r="E120" s="166">
        <f t="shared" si="30"/>
        <v>284980</v>
      </c>
      <c r="F120" s="166">
        <f t="shared" si="30"/>
        <v>0</v>
      </c>
      <c r="G120" s="166">
        <f t="shared" si="30"/>
        <v>0</v>
      </c>
      <c r="H120" s="166">
        <f t="shared" si="30"/>
        <v>1041276</v>
      </c>
      <c r="I120" s="166">
        <f t="shared" si="30"/>
        <v>1326256</v>
      </c>
      <c r="J120" s="203">
        <f t="shared" si="30"/>
        <v>394260</v>
      </c>
      <c r="K120" s="210"/>
      <c r="L120" s="234">
        <f>SUM(L119)</f>
        <v>1326160</v>
      </c>
      <c r="M120" s="215">
        <f t="shared" si="16"/>
        <v>-96</v>
      </c>
      <c r="N120" s="145">
        <v>394231</v>
      </c>
      <c r="O120" s="213">
        <f>N120-J120</f>
        <v>-29</v>
      </c>
      <c r="P120" s="210"/>
      <c r="Q120" s="218">
        <f>SUBTOTAL(9,Q119:Q119)</f>
        <v>135630</v>
      </c>
      <c r="R120" s="226">
        <f>SUM(R119)</f>
        <v>135630</v>
      </c>
      <c r="S120" s="232"/>
      <c r="T120" s="244"/>
    </row>
    <row r="121" spans="1:20" ht="15" customHeight="1" outlineLevel="2" thickBot="1">
      <c r="A121" s="167" t="s">
        <v>294</v>
      </c>
      <c r="B121" s="162">
        <v>30</v>
      </c>
      <c r="C121" s="163" t="s">
        <v>231</v>
      </c>
      <c r="D121" s="179"/>
      <c r="E121" s="164">
        <v>152768</v>
      </c>
      <c r="F121" s="164">
        <v>0</v>
      </c>
      <c r="G121" s="164">
        <v>0</v>
      </c>
      <c r="H121" s="164">
        <v>621984</v>
      </c>
      <c r="I121" s="164">
        <v>774752</v>
      </c>
      <c r="J121" s="202">
        <v>255668</v>
      </c>
      <c r="L121" s="237">
        <v>774752</v>
      </c>
      <c r="M121" s="241">
        <f t="shared" si="16"/>
        <v>0</v>
      </c>
      <c r="N121" s="40"/>
      <c r="O121" s="212"/>
      <c r="Q121" s="217">
        <v>0</v>
      </c>
      <c r="R121" s="225"/>
      <c r="S121" s="231"/>
      <c r="T121" s="244"/>
    </row>
    <row r="122" spans="1:20" ht="15.75" outlineLevel="1" thickBot="1">
      <c r="A122" s="173" t="s">
        <v>458</v>
      </c>
      <c r="B122" s="165">
        <v>30</v>
      </c>
      <c r="C122" s="163"/>
      <c r="D122" s="178">
        <f aca="true" t="shared" si="31" ref="D122:J122">SUBTOTAL(9,D121:D121)</f>
        <v>0</v>
      </c>
      <c r="E122" s="166">
        <f t="shared" si="31"/>
        <v>152768</v>
      </c>
      <c r="F122" s="166">
        <f t="shared" si="31"/>
        <v>0</v>
      </c>
      <c r="G122" s="166">
        <f t="shared" si="31"/>
        <v>0</v>
      </c>
      <c r="H122" s="166">
        <f t="shared" si="31"/>
        <v>621984</v>
      </c>
      <c r="I122" s="166">
        <f t="shared" si="31"/>
        <v>774752</v>
      </c>
      <c r="J122" s="203">
        <f t="shared" si="31"/>
        <v>255668</v>
      </c>
      <c r="K122" s="210"/>
      <c r="L122" s="234">
        <f>SUM(L121)</f>
        <v>774752</v>
      </c>
      <c r="M122" s="213">
        <f t="shared" si="16"/>
        <v>0</v>
      </c>
      <c r="N122" s="145">
        <v>255668</v>
      </c>
      <c r="O122" s="213">
        <f>N122-J122</f>
        <v>0</v>
      </c>
      <c r="P122" s="210"/>
      <c r="Q122" s="218">
        <f>SUBTOTAL(9,Q121:Q121)</f>
        <v>0</v>
      </c>
      <c r="R122" s="225"/>
      <c r="S122" s="232"/>
      <c r="T122" s="244"/>
    </row>
    <row r="123" spans="1:20" ht="15.75" customHeight="1" outlineLevel="2" thickBot="1">
      <c r="A123" s="167" t="s">
        <v>293</v>
      </c>
      <c r="B123" s="162">
        <v>31</v>
      </c>
      <c r="C123" s="163" t="s">
        <v>232</v>
      </c>
      <c r="D123" s="179"/>
      <c r="E123" s="164">
        <v>281718</v>
      </c>
      <c r="F123" s="164">
        <v>0</v>
      </c>
      <c r="G123" s="164">
        <v>0</v>
      </c>
      <c r="H123" s="164">
        <v>581418</v>
      </c>
      <c r="I123" s="164">
        <v>863136</v>
      </c>
      <c r="J123" s="202">
        <v>286094</v>
      </c>
      <c r="L123" s="237">
        <v>431568</v>
      </c>
      <c r="M123" s="241">
        <f t="shared" si="16"/>
        <v>-431568</v>
      </c>
      <c r="N123" s="40"/>
      <c r="O123" s="212"/>
      <c r="Q123" s="217">
        <v>0</v>
      </c>
      <c r="R123" s="224"/>
      <c r="S123" s="231"/>
      <c r="T123" s="244"/>
    </row>
    <row r="124" spans="1:20" ht="15.75" customHeight="1" outlineLevel="2" thickBot="1">
      <c r="A124" s="168" t="s">
        <v>293</v>
      </c>
      <c r="B124" s="169">
        <v>31</v>
      </c>
      <c r="C124" s="170" t="s">
        <v>233</v>
      </c>
      <c r="D124" s="180"/>
      <c r="E124" s="172">
        <v>0</v>
      </c>
      <c r="F124" s="172">
        <v>0</v>
      </c>
      <c r="G124" s="172">
        <v>0</v>
      </c>
      <c r="H124" s="172">
        <v>0</v>
      </c>
      <c r="I124" s="172">
        <v>0</v>
      </c>
      <c r="J124" s="204">
        <v>0</v>
      </c>
      <c r="L124" s="237">
        <v>431568</v>
      </c>
      <c r="M124" s="241">
        <f t="shared" si="16"/>
        <v>431568</v>
      </c>
      <c r="N124" s="44"/>
      <c r="O124" s="212"/>
      <c r="Q124" s="219">
        <v>0</v>
      </c>
      <c r="R124" s="224"/>
      <c r="S124" s="231"/>
      <c r="T124" s="244"/>
    </row>
    <row r="125" spans="1:20" ht="15.75" outlineLevel="1" thickBot="1">
      <c r="A125" s="173" t="s">
        <v>459</v>
      </c>
      <c r="B125" s="165">
        <v>31</v>
      </c>
      <c r="C125" s="163"/>
      <c r="D125" s="178">
        <f aca="true" t="shared" si="32" ref="D125:J125">SUBTOTAL(9,D123:D124)</f>
        <v>0</v>
      </c>
      <c r="E125" s="166">
        <f t="shared" si="32"/>
        <v>281718</v>
      </c>
      <c r="F125" s="166">
        <f t="shared" si="32"/>
        <v>0</v>
      </c>
      <c r="G125" s="166">
        <f t="shared" si="32"/>
        <v>0</v>
      </c>
      <c r="H125" s="166">
        <f t="shared" si="32"/>
        <v>581418</v>
      </c>
      <c r="I125" s="166">
        <f t="shared" si="32"/>
        <v>863136</v>
      </c>
      <c r="J125" s="203">
        <f t="shared" si="32"/>
        <v>286094</v>
      </c>
      <c r="K125" s="210"/>
      <c r="L125" s="234">
        <f>SUM(L123:L124)</f>
        <v>863136</v>
      </c>
      <c r="M125" s="213">
        <f t="shared" si="16"/>
        <v>0</v>
      </c>
      <c r="N125" s="145">
        <v>286094</v>
      </c>
      <c r="O125" s="213">
        <f>N125-J125</f>
        <v>0</v>
      </c>
      <c r="P125" s="210"/>
      <c r="Q125" s="218">
        <f>SUBTOTAL(9,Q123:Q124)</f>
        <v>0</v>
      </c>
      <c r="R125" s="226"/>
      <c r="S125" s="232"/>
      <c r="T125" s="244"/>
    </row>
    <row r="126" spans="1:20" ht="15.75" customHeight="1" outlineLevel="2" thickBot="1">
      <c r="A126" s="167" t="s">
        <v>292</v>
      </c>
      <c r="B126" s="162">
        <v>32</v>
      </c>
      <c r="C126" s="163" t="s">
        <v>234</v>
      </c>
      <c r="D126" s="179"/>
      <c r="E126" s="164">
        <v>368000</v>
      </c>
      <c r="F126" s="164">
        <v>0</v>
      </c>
      <c r="G126" s="164">
        <v>0</v>
      </c>
      <c r="H126" s="164">
        <v>880000</v>
      </c>
      <c r="I126" s="164">
        <v>1248000</v>
      </c>
      <c r="J126" s="202">
        <v>421920</v>
      </c>
      <c r="L126" s="237">
        <v>1248000</v>
      </c>
      <c r="M126" s="241">
        <f t="shared" si="16"/>
        <v>0</v>
      </c>
      <c r="N126" s="40"/>
      <c r="O126" s="212"/>
      <c r="Q126" s="217">
        <v>0</v>
      </c>
      <c r="R126" s="225"/>
      <c r="S126" s="231"/>
      <c r="T126" s="244"/>
    </row>
    <row r="127" spans="1:20" ht="15.75" outlineLevel="1" thickBot="1">
      <c r="A127" s="173" t="s">
        <v>460</v>
      </c>
      <c r="B127" s="165">
        <v>32</v>
      </c>
      <c r="C127" s="163"/>
      <c r="D127" s="178">
        <f aca="true" t="shared" si="33" ref="D127:J127">SUBTOTAL(9,D126:D126)</f>
        <v>0</v>
      </c>
      <c r="E127" s="166">
        <f t="shared" si="33"/>
        <v>368000</v>
      </c>
      <c r="F127" s="166">
        <f t="shared" si="33"/>
        <v>0</v>
      </c>
      <c r="G127" s="166">
        <f t="shared" si="33"/>
        <v>0</v>
      </c>
      <c r="H127" s="166">
        <f t="shared" si="33"/>
        <v>880000</v>
      </c>
      <c r="I127" s="166">
        <f t="shared" si="33"/>
        <v>1248000</v>
      </c>
      <c r="J127" s="203">
        <f t="shared" si="33"/>
        <v>421920</v>
      </c>
      <c r="K127" s="210"/>
      <c r="L127" s="234">
        <f>SUM(L126)</f>
        <v>1248000</v>
      </c>
      <c r="M127" s="213">
        <f t="shared" si="16"/>
        <v>0</v>
      </c>
      <c r="N127" s="145">
        <v>421920</v>
      </c>
      <c r="O127" s="213">
        <f>N127-J127</f>
        <v>0</v>
      </c>
      <c r="P127" s="210"/>
      <c r="Q127" s="218">
        <f>SUBTOTAL(9,Q126:Q126)</f>
        <v>0</v>
      </c>
      <c r="R127" s="225"/>
      <c r="S127" s="232"/>
      <c r="T127" s="244"/>
    </row>
    <row r="128" spans="1:20" ht="15.75" customHeight="1" outlineLevel="2" thickBot="1">
      <c r="A128" s="167" t="s">
        <v>291</v>
      </c>
      <c r="B128" s="162">
        <v>33</v>
      </c>
      <c r="C128" s="163" t="s">
        <v>235</v>
      </c>
      <c r="D128" s="179"/>
      <c r="E128" s="164">
        <v>366080</v>
      </c>
      <c r="F128" s="164">
        <v>0</v>
      </c>
      <c r="G128" s="164">
        <v>0</v>
      </c>
      <c r="H128" s="164">
        <v>887040</v>
      </c>
      <c r="I128" s="164">
        <v>1253120</v>
      </c>
      <c r="J128" s="202">
        <v>413529</v>
      </c>
      <c r="L128" s="237">
        <v>1253120</v>
      </c>
      <c r="M128" s="241">
        <f t="shared" si="16"/>
        <v>0</v>
      </c>
      <c r="N128" s="40"/>
      <c r="O128" s="213">
        <f aca="true" t="shared" si="34" ref="O128:O137">N128-J128</f>
        <v>-413529</v>
      </c>
      <c r="Q128" s="217">
        <v>0</v>
      </c>
      <c r="R128" s="225"/>
      <c r="S128" s="231"/>
      <c r="T128" s="244"/>
    </row>
    <row r="129" spans="1:20" ht="15.75" outlineLevel="1" thickBot="1">
      <c r="A129" s="173" t="s">
        <v>461</v>
      </c>
      <c r="B129" s="165">
        <v>33</v>
      </c>
      <c r="C129" s="163"/>
      <c r="D129" s="178">
        <f aca="true" t="shared" si="35" ref="D129:J129">SUBTOTAL(9,D128:D128)</f>
        <v>0</v>
      </c>
      <c r="E129" s="166">
        <f t="shared" si="35"/>
        <v>366080</v>
      </c>
      <c r="F129" s="166">
        <f t="shared" si="35"/>
        <v>0</v>
      </c>
      <c r="G129" s="166">
        <f t="shared" si="35"/>
        <v>0</v>
      </c>
      <c r="H129" s="166">
        <f t="shared" si="35"/>
        <v>887040</v>
      </c>
      <c r="I129" s="166">
        <f t="shared" si="35"/>
        <v>1253120</v>
      </c>
      <c r="J129" s="203">
        <f t="shared" si="35"/>
        <v>413529</v>
      </c>
      <c r="K129" s="210"/>
      <c r="L129" s="234">
        <f>SUM(L128)</f>
        <v>1253120</v>
      </c>
      <c r="M129" s="213">
        <f t="shared" si="16"/>
        <v>0</v>
      </c>
      <c r="N129" s="145">
        <v>413530</v>
      </c>
      <c r="O129" s="213">
        <f t="shared" si="34"/>
        <v>1</v>
      </c>
      <c r="P129" s="210"/>
      <c r="Q129" s="218">
        <f>SUBTOTAL(9,Q128:Q128)</f>
        <v>0</v>
      </c>
      <c r="R129" s="225"/>
      <c r="S129" s="232"/>
      <c r="T129" s="265"/>
    </row>
    <row r="130" spans="1:20" ht="15.75" customHeight="1" outlineLevel="2" thickBot="1">
      <c r="A130" s="167" t="s">
        <v>116</v>
      </c>
      <c r="B130" s="162">
        <v>34</v>
      </c>
      <c r="C130" s="163" t="s">
        <v>236</v>
      </c>
      <c r="D130" s="179">
        <v>554607</v>
      </c>
      <c r="E130" s="164">
        <v>605960</v>
      </c>
      <c r="F130" s="164">
        <v>0</v>
      </c>
      <c r="G130" s="164">
        <v>0</v>
      </c>
      <c r="H130" s="164">
        <v>1787067</v>
      </c>
      <c r="I130" s="164">
        <v>2947634</v>
      </c>
      <c r="J130" s="202">
        <v>896512</v>
      </c>
      <c r="L130" s="237">
        <v>2947494</v>
      </c>
      <c r="M130" s="241">
        <f t="shared" si="16"/>
        <v>-140</v>
      </c>
      <c r="N130" s="40">
        <v>896512</v>
      </c>
      <c r="O130" s="213">
        <f t="shared" si="34"/>
        <v>0</v>
      </c>
      <c r="Q130" s="217">
        <v>351748</v>
      </c>
      <c r="R130" s="242">
        <v>292695</v>
      </c>
      <c r="S130" s="231"/>
      <c r="T130" s="244"/>
    </row>
    <row r="131" spans="1:20" ht="30" customHeight="1" outlineLevel="2" thickBot="1">
      <c r="A131" s="168" t="s">
        <v>116</v>
      </c>
      <c r="B131" s="169">
        <v>34</v>
      </c>
      <c r="C131" s="170" t="s">
        <v>237</v>
      </c>
      <c r="D131" s="180"/>
      <c r="E131" s="172">
        <v>32064</v>
      </c>
      <c r="F131" s="172">
        <v>0</v>
      </c>
      <c r="G131" s="172">
        <v>0</v>
      </c>
      <c r="H131" s="172">
        <v>464928</v>
      </c>
      <c r="I131" s="172">
        <v>496992</v>
      </c>
      <c r="J131" s="204">
        <v>210134</v>
      </c>
      <c r="L131" s="237">
        <v>636740</v>
      </c>
      <c r="M131" s="241">
        <f t="shared" si="16"/>
        <v>139748</v>
      </c>
      <c r="N131" s="44">
        <v>210124</v>
      </c>
      <c r="O131" s="213">
        <f t="shared" si="34"/>
        <v>-10</v>
      </c>
      <c r="Q131" s="219"/>
      <c r="R131" s="223"/>
      <c r="S131" s="231"/>
      <c r="T131" s="244"/>
    </row>
    <row r="132" spans="1:20" ht="15.75" customHeight="1" outlineLevel="2" thickBot="1">
      <c r="A132" s="168" t="s">
        <v>116</v>
      </c>
      <c r="B132" s="169">
        <v>34</v>
      </c>
      <c r="C132" s="170" t="s">
        <v>238</v>
      </c>
      <c r="D132" s="180"/>
      <c r="E132" s="172">
        <v>32064</v>
      </c>
      <c r="F132" s="172">
        <v>0</v>
      </c>
      <c r="G132" s="172">
        <v>0</v>
      </c>
      <c r="H132" s="172">
        <v>464928</v>
      </c>
      <c r="I132" s="172">
        <v>496992</v>
      </c>
      <c r="J132" s="204">
        <v>210134</v>
      </c>
      <c r="L132" s="237">
        <v>636740</v>
      </c>
      <c r="M132" s="241">
        <f t="shared" si="16"/>
        <v>139748</v>
      </c>
      <c r="N132" s="44">
        <v>210124</v>
      </c>
      <c r="O132" s="213">
        <f t="shared" si="34"/>
        <v>-10</v>
      </c>
      <c r="Q132" s="219"/>
      <c r="R132" s="224"/>
      <c r="S132" s="231"/>
      <c r="T132" s="244"/>
    </row>
    <row r="133" spans="1:20" ht="15" customHeight="1" outlineLevel="2" thickBot="1">
      <c r="A133" s="168" t="s">
        <v>116</v>
      </c>
      <c r="B133" s="169">
        <v>34</v>
      </c>
      <c r="C133" s="170" t="s">
        <v>239</v>
      </c>
      <c r="D133" s="180"/>
      <c r="E133" s="172">
        <v>32064</v>
      </c>
      <c r="F133" s="172">
        <v>0</v>
      </c>
      <c r="G133" s="172">
        <v>0</v>
      </c>
      <c r="H133" s="172">
        <v>464928</v>
      </c>
      <c r="I133" s="172">
        <v>496992</v>
      </c>
      <c r="J133" s="204">
        <v>210134</v>
      </c>
      <c r="L133" s="237">
        <v>636740</v>
      </c>
      <c r="M133" s="241">
        <f t="shared" si="16"/>
        <v>139748</v>
      </c>
      <c r="N133" s="44">
        <v>210124</v>
      </c>
      <c r="O133" s="213">
        <f t="shared" si="34"/>
        <v>-10</v>
      </c>
      <c r="Q133" s="219"/>
      <c r="R133" s="225"/>
      <c r="S133" s="231"/>
      <c r="T133" s="244"/>
    </row>
    <row r="134" spans="1:20" ht="30.75" customHeight="1" outlineLevel="2" thickBot="1">
      <c r="A134" s="168" t="s">
        <v>116</v>
      </c>
      <c r="B134" s="169">
        <v>34</v>
      </c>
      <c r="C134" s="170" t="s">
        <v>240</v>
      </c>
      <c r="D134" s="180"/>
      <c r="E134" s="172">
        <v>0</v>
      </c>
      <c r="F134" s="172">
        <v>0</v>
      </c>
      <c r="G134" s="172">
        <v>0</v>
      </c>
      <c r="H134" s="172">
        <v>0</v>
      </c>
      <c r="I134" s="172">
        <v>0</v>
      </c>
      <c r="J134" s="204">
        <v>0</v>
      </c>
      <c r="L134" s="237">
        <v>0</v>
      </c>
      <c r="M134" s="241">
        <f aca="true" t="shared" si="36" ref="M134:M188">L134-I134</f>
        <v>0</v>
      </c>
      <c r="N134" s="44"/>
      <c r="O134" s="213">
        <f t="shared" si="34"/>
        <v>0</v>
      </c>
      <c r="Q134" s="219"/>
      <c r="R134" s="223"/>
      <c r="S134" s="231"/>
      <c r="T134" s="244"/>
    </row>
    <row r="135" spans="1:20" ht="15" customHeight="1" outlineLevel="2" thickBot="1">
      <c r="A135" s="168" t="s">
        <v>116</v>
      </c>
      <c r="B135" s="169">
        <v>34</v>
      </c>
      <c r="C135" s="170" t="s">
        <v>241</v>
      </c>
      <c r="D135" s="180"/>
      <c r="E135" s="172">
        <v>0</v>
      </c>
      <c r="F135" s="172">
        <v>0</v>
      </c>
      <c r="G135" s="172">
        <v>0</v>
      </c>
      <c r="H135" s="172">
        <v>0</v>
      </c>
      <c r="I135" s="172">
        <v>0</v>
      </c>
      <c r="J135" s="204">
        <v>0</v>
      </c>
      <c r="L135" s="237">
        <v>0</v>
      </c>
      <c r="M135" s="241">
        <f t="shared" si="36"/>
        <v>0</v>
      </c>
      <c r="N135" s="44"/>
      <c r="O135" s="213">
        <f t="shared" si="34"/>
        <v>0</v>
      </c>
      <c r="Q135" s="219"/>
      <c r="R135" s="225"/>
      <c r="S135" s="231"/>
      <c r="T135" s="244"/>
    </row>
    <row r="136" spans="1:20" ht="15.75" customHeight="1" outlineLevel="2">
      <c r="A136" s="168" t="s">
        <v>116</v>
      </c>
      <c r="B136" s="169">
        <v>34</v>
      </c>
      <c r="C136" s="170" t="s">
        <v>242</v>
      </c>
      <c r="D136" s="180"/>
      <c r="E136" s="172">
        <v>236222</v>
      </c>
      <c r="F136" s="172">
        <v>0</v>
      </c>
      <c r="G136" s="172">
        <v>0</v>
      </c>
      <c r="H136" s="172">
        <v>0</v>
      </c>
      <c r="I136" s="172">
        <v>236222</v>
      </c>
      <c r="J136" s="204">
        <v>59055</v>
      </c>
      <c r="L136" s="237">
        <v>236210</v>
      </c>
      <c r="M136" s="241">
        <f t="shared" si="36"/>
        <v>-12</v>
      </c>
      <c r="N136" s="44">
        <v>59053</v>
      </c>
      <c r="O136" s="213">
        <f t="shared" si="34"/>
        <v>-2</v>
      </c>
      <c r="Q136" s="219"/>
      <c r="R136" s="223">
        <v>59053</v>
      </c>
      <c r="S136" s="231"/>
      <c r="T136" s="244"/>
    </row>
    <row r="137" spans="1:20" ht="15" customHeight="1" outlineLevel="2">
      <c r="A137" s="168" t="s">
        <v>116</v>
      </c>
      <c r="B137" s="169">
        <v>34</v>
      </c>
      <c r="C137" s="170" t="s">
        <v>243</v>
      </c>
      <c r="D137" s="180"/>
      <c r="E137" s="172">
        <v>0</v>
      </c>
      <c r="F137" s="172">
        <v>0</v>
      </c>
      <c r="G137" s="172">
        <v>0</v>
      </c>
      <c r="H137" s="172">
        <v>0</v>
      </c>
      <c r="I137" s="172">
        <v>0</v>
      </c>
      <c r="J137" s="204">
        <v>0</v>
      </c>
      <c r="L137" s="237">
        <v>0</v>
      </c>
      <c r="M137" s="241">
        <f t="shared" si="36"/>
        <v>0</v>
      </c>
      <c r="N137" s="44"/>
      <c r="O137" s="213">
        <f t="shared" si="34"/>
        <v>0</v>
      </c>
      <c r="Q137" s="219"/>
      <c r="R137" s="225"/>
      <c r="S137" s="231"/>
      <c r="T137" s="269" t="s">
        <v>509</v>
      </c>
    </row>
    <row r="138" spans="1:20" ht="15.75" outlineLevel="1" thickBot="1">
      <c r="A138" s="173" t="s">
        <v>462</v>
      </c>
      <c r="B138" s="165">
        <v>34</v>
      </c>
      <c r="C138" s="163"/>
      <c r="D138" s="178">
        <f aca="true" t="shared" si="37" ref="D138:J138">SUBTOTAL(9,D130:D137)</f>
        <v>554607</v>
      </c>
      <c r="E138" s="166">
        <f t="shared" si="37"/>
        <v>938374</v>
      </c>
      <c r="F138" s="166">
        <f t="shared" si="37"/>
        <v>0</v>
      </c>
      <c r="G138" s="166">
        <f t="shared" si="37"/>
        <v>0</v>
      </c>
      <c r="H138" s="166">
        <f t="shared" si="37"/>
        <v>3181851</v>
      </c>
      <c r="I138" s="166">
        <f t="shared" si="37"/>
        <v>4674832</v>
      </c>
      <c r="J138" s="203">
        <f t="shared" si="37"/>
        <v>1585969</v>
      </c>
      <c r="K138" s="210"/>
      <c r="L138" s="234">
        <f>SUM(L130:L137)</f>
        <v>5093924</v>
      </c>
      <c r="M138" s="215">
        <f>L138-I138</f>
        <v>419092</v>
      </c>
      <c r="N138" s="152">
        <f>SUM(N130:N137)</f>
        <v>1585937</v>
      </c>
      <c r="O138" s="215">
        <f>N138-J138</f>
        <v>-32</v>
      </c>
      <c r="P138" s="210"/>
      <c r="Q138" s="218">
        <f>SUBTOTAL(9,Q130:Q137)</f>
        <v>351748</v>
      </c>
      <c r="R138" s="225">
        <f>SUM(R130:R137)</f>
        <v>351748</v>
      </c>
      <c r="S138" s="232"/>
      <c r="T138" s="246" t="s">
        <v>501</v>
      </c>
    </row>
    <row r="139" spans="1:20" ht="15" customHeight="1" outlineLevel="2">
      <c r="A139" s="167" t="s">
        <v>244</v>
      </c>
      <c r="B139" s="162">
        <v>35</v>
      </c>
      <c r="C139" s="163" t="s">
        <v>244</v>
      </c>
      <c r="D139" s="179">
        <v>320027</v>
      </c>
      <c r="E139" s="164">
        <v>0</v>
      </c>
      <c r="F139" s="164">
        <v>0</v>
      </c>
      <c r="G139" s="164">
        <v>0</v>
      </c>
      <c r="H139" s="164">
        <v>6528459</v>
      </c>
      <c r="I139" s="164">
        <v>6848486</v>
      </c>
      <c r="J139" s="202">
        <v>2254320</v>
      </c>
      <c r="L139" s="237">
        <v>6134400</v>
      </c>
      <c r="M139" s="241">
        <f t="shared" si="36"/>
        <v>-714086</v>
      </c>
      <c r="N139" s="40"/>
      <c r="O139" s="216"/>
      <c r="Q139" s="217">
        <v>0</v>
      </c>
      <c r="R139" s="224">
        <v>212400</v>
      </c>
      <c r="S139" s="231"/>
      <c r="T139" s="267" t="s">
        <v>510</v>
      </c>
    </row>
    <row r="140" spans="1:20" ht="15.75" outlineLevel="1" thickBot="1">
      <c r="A140" s="173" t="s">
        <v>427</v>
      </c>
      <c r="B140" s="165">
        <v>35</v>
      </c>
      <c r="C140" s="163"/>
      <c r="D140" s="178">
        <f aca="true" t="shared" si="38" ref="D140:J140">SUBTOTAL(9,D139:D139)</f>
        <v>320027</v>
      </c>
      <c r="E140" s="166">
        <f t="shared" si="38"/>
        <v>0</v>
      </c>
      <c r="F140" s="166">
        <f t="shared" si="38"/>
        <v>0</v>
      </c>
      <c r="G140" s="166">
        <f t="shared" si="38"/>
        <v>0</v>
      </c>
      <c r="H140" s="166">
        <f t="shared" si="38"/>
        <v>6528459</v>
      </c>
      <c r="I140" s="166">
        <f t="shared" si="38"/>
        <v>6848486</v>
      </c>
      <c r="J140" s="203">
        <f t="shared" si="38"/>
        <v>2254320</v>
      </c>
      <c r="K140" s="210"/>
      <c r="L140" s="234">
        <f>SUM(L139)</f>
        <v>6134400</v>
      </c>
      <c r="M140" s="215">
        <f t="shared" si="36"/>
        <v>-714086</v>
      </c>
      <c r="N140" s="145">
        <v>2369520</v>
      </c>
      <c r="O140" s="215"/>
      <c r="P140" s="210"/>
      <c r="Q140" s="218">
        <f>SUBTOTAL(9,Q139:Q139)</f>
        <v>0</v>
      </c>
      <c r="R140" s="226">
        <f>SUM(R139)</f>
        <v>212400</v>
      </c>
      <c r="S140" s="232"/>
      <c r="T140" s="246" t="s">
        <v>501</v>
      </c>
    </row>
    <row r="141" spans="1:20" ht="15" customHeight="1" outlineLevel="2" thickBot="1">
      <c r="A141" s="167" t="s">
        <v>118</v>
      </c>
      <c r="B141" s="162">
        <v>36</v>
      </c>
      <c r="C141" s="163" t="s">
        <v>245</v>
      </c>
      <c r="D141" s="179"/>
      <c r="E141" s="164">
        <v>353280</v>
      </c>
      <c r="F141" s="164">
        <v>0</v>
      </c>
      <c r="G141" s="164">
        <v>0</v>
      </c>
      <c r="H141" s="164">
        <v>1159200</v>
      </c>
      <c r="I141" s="164">
        <v>1512480</v>
      </c>
      <c r="J141" s="202">
        <v>477922</v>
      </c>
      <c r="L141" s="237">
        <v>1512480</v>
      </c>
      <c r="M141" s="241">
        <f t="shared" si="36"/>
        <v>0</v>
      </c>
      <c r="N141" s="40"/>
      <c r="O141" s="212"/>
      <c r="Q141" s="217">
        <v>66240</v>
      </c>
      <c r="R141" s="224"/>
      <c r="S141" s="231"/>
      <c r="T141" s="245"/>
    </row>
    <row r="142" spans="1:20" ht="15.75" outlineLevel="1" thickBot="1">
      <c r="A142" s="173" t="s">
        <v>463</v>
      </c>
      <c r="B142" s="165">
        <v>36</v>
      </c>
      <c r="C142" s="163"/>
      <c r="D142" s="178">
        <f aca="true" t="shared" si="39" ref="D142:J142">SUBTOTAL(9,D141:D141)</f>
        <v>0</v>
      </c>
      <c r="E142" s="166">
        <f t="shared" si="39"/>
        <v>353280</v>
      </c>
      <c r="F142" s="166">
        <f t="shared" si="39"/>
        <v>0</v>
      </c>
      <c r="G142" s="166">
        <f t="shared" si="39"/>
        <v>0</v>
      </c>
      <c r="H142" s="166">
        <f t="shared" si="39"/>
        <v>1159200</v>
      </c>
      <c r="I142" s="166">
        <f t="shared" si="39"/>
        <v>1512480</v>
      </c>
      <c r="J142" s="203">
        <f t="shared" si="39"/>
        <v>477922</v>
      </c>
      <c r="K142" s="210"/>
      <c r="L142" s="234">
        <f>SUM(L141)</f>
        <v>1512480</v>
      </c>
      <c r="M142" s="213">
        <f t="shared" si="36"/>
        <v>0</v>
      </c>
      <c r="N142" s="145">
        <v>477922</v>
      </c>
      <c r="O142" s="213">
        <f>N142-J142</f>
        <v>0</v>
      </c>
      <c r="P142" s="210"/>
      <c r="Q142" s="218">
        <f>SUBTOTAL(9,Q141:Q141)</f>
        <v>66240</v>
      </c>
      <c r="R142" s="224"/>
      <c r="S142" s="232"/>
      <c r="T142" s="245"/>
    </row>
    <row r="143" spans="1:20" ht="15" customHeight="1" outlineLevel="2">
      <c r="A143" s="167" t="s">
        <v>246</v>
      </c>
      <c r="B143" s="162">
        <v>37</v>
      </c>
      <c r="C143" s="163" t="s">
        <v>246</v>
      </c>
      <c r="D143" s="179"/>
      <c r="E143" s="164">
        <v>0</v>
      </c>
      <c r="F143" s="164">
        <v>0</v>
      </c>
      <c r="G143" s="164">
        <v>0</v>
      </c>
      <c r="H143" s="164">
        <v>406560</v>
      </c>
      <c r="I143" s="164">
        <v>406560</v>
      </c>
      <c r="J143" s="202">
        <v>162624</v>
      </c>
      <c r="L143" s="237">
        <v>406560</v>
      </c>
      <c r="M143" s="241">
        <f t="shared" si="36"/>
        <v>0</v>
      </c>
      <c r="N143" s="40"/>
      <c r="O143" s="212"/>
      <c r="Q143" s="217">
        <v>0</v>
      </c>
      <c r="R143" s="224"/>
      <c r="S143" s="231"/>
      <c r="T143" s="244"/>
    </row>
    <row r="144" spans="1:20" ht="15.75" outlineLevel="1" thickBot="1">
      <c r="A144" s="173" t="s">
        <v>428</v>
      </c>
      <c r="B144" s="165">
        <v>37</v>
      </c>
      <c r="C144" s="163"/>
      <c r="D144" s="178">
        <f aca="true" t="shared" si="40" ref="D144:J144">SUBTOTAL(9,D143:D143)</f>
        <v>0</v>
      </c>
      <c r="E144" s="166">
        <f t="shared" si="40"/>
        <v>0</v>
      </c>
      <c r="F144" s="166">
        <f t="shared" si="40"/>
        <v>0</v>
      </c>
      <c r="G144" s="166">
        <f t="shared" si="40"/>
        <v>0</v>
      </c>
      <c r="H144" s="166">
        <f t="shared" si="40"/>
        <v>406560</v>
      </c>
      <c r="I144" s="166">
        <f t="shared" si="40"/>
        <v>406560</v>
      </c>
      <c r="J144" s="203">
        <f t="shared" si="40"/>
        <v>162624</v>
      </c>
      <c r="K144" s="210"/>
      <c r="L144" s="234">
        <f>SUM(L143)</f>
        <v>406560</v>
      </c>
      <c r="M144" s="213">
        <f t="shared" si="36"/>
        <v>0</v>
      </c>
      <c r="N144" s="145">
        <v>162624</v>
      </c>
      <c r="O144" s="213">
        <f>N144-J144</f>
        <v>0</v>
      </c>
      <c r="P144" s="210"/>
      <c r="Q144" s="218">
        <f>SUBTOTAL(9,Q143:Q143)</f>
        <v>0</v>
      </c>
      <c r="R144" s="224"/>
      <c r="S144" s="232"/>
      <c r="T144" s="245"/>
    </row>
    <row r="145" spans="1:20" ht="15" customHeight="1" outlineLevel="2">
      <c r="A145" s="167" t="s">
        <v>119</v>
      </c>
      <c r="B145" s="162">
        <v>38</v>
      </c>
      <c r="C145" s="163" t="s">
        <v>247</v>
      </c>
      <c r="D145" s="179"/>
      <c r="E145" s="164">
        <v>0</v>
      </c>
      <c r="F145" s="164">
        <v>0</v>
      </c>
      <c r="G145" s="164">
        <v>0</v>
      </c>
      <c r="H145" s="164">
        <v>0</v>
      </c>
      <c r="I145" s="164">
        <v>0</v>
      </c>
      <c r="J145" s="202">
        <v>0</v>
      </c>
      <c r="L145" s="237"/>
      <c r="M145" s="241">
        <f t="shared" si="36"/>
        <v>0</v>
      </c>
      <c r="N145" s="40"/>
      <c r="O145" s="212"/>
      <c r="Q145" s="217">
        <v>134420</v>
      </c>
      <c r="R145" s="224"/>
      <c r="S145" s="231"/>
      <c r="T145" s="244"/>
    </row>
    <row r="146" spans="1:20" ht="15.75" customHeight="1" outlineLevel="2" thickBot="1">
      <c r="A146" s="168" t="s">
        <v>119</v>
      </c>
      <c r="B146" s="169">
        <v>38</v>
      </c>
      <c r="C146" s="170" t="s">
        <v>248</v>
      </c>
      <c r="D146" s="180"/>
      <c r="E146" s="172">
        <v>0</v>
      </c>
      <c r="F146" s="172">
        <v>0</v>
      </c>
      <c r="G146" s="172">
        <v>0</v>
      </c>
      <c r="H146" s="172">
        <v>617760</v>
      </c>
      <c r="I146" s="172">
        <v>617760</v>
      </c>
      <c r="J146" s="204">
        <v>181896</v>
      </c>
      <c r="L146" s="237">
        <v>617760</v>
      </c>
      <c r="M146" s="241">
        <f t="shared" si="36"/>
        <v>0</v>
      </c>
      <c r="N146" s="44"/>
      <c r="O146" s="212"/>
      <c r="Q146" s="219"/>
      <c r="R146" s="225"/>
      <c r="S146" s="231"/>
      <c r="T146" s="245"/>
    </row>
    <row r="147" spans="1:20" ht="30" customHeight="1" outlineLevel="2">
      <c r="A147" s="168" t="s">
        <v>119</v>
      </c>
      <c r="B147" s="169">
        <v>38</v>
      </c>
      <c r="C147" s="170" t="s">
        <v>249</v>
      </c>
      <c r="D147" s="180"/>
      <c r="E147" s="172">
        <v>0</v>
      </c>
      <c r="F147" s="172">
        <v>0</v>
      </c>
      <c r="G147" s="172">
        <v>0</v>
      </c>
      <c r="H147" s="172">
        <v>503360</v>
      </c>
      <c r="I147" s="172">
        <v>503360</v>
      </c>
      <c r="J147" s="204">
        <v>166109</v>
      </c>
      <c r="L147" s="237">
        <v>503360</v>
      </c>
      <c r="M147" s="241">
        <f t="shared" si="36"/>
        <v>0</v>
      </c>
      <c r="N147" s="44"/>
      <c r="O147" s="212"/>
      <c r="Q147" s="219"/>
      <c r="R147" s="223"/>
      <c r="S147" s="231"/>
      <c r="T147" s="244"/>
    </row>
    <row r="148" spans="1:20" ht="15.75" customHeight="1" outlineLevel="2" thickBot="1">
      <c r="A148" s="168" t="s">
        <v>119</v>
      </c>
      <c r="B148" s="169">
        <v>38</v>
      </c>
      <c r="C148" s="170" t="s">
        <v>250</v>
      </c>
      <c r="D148" s="180"/>
      <c r="E148" s="172">
        <v>194480</v>
      </c>
      <c r="F148" s="172">
        <v>0</v>
      </c>
      <c r="G148" s="172">
        <v>0</v>
      </c>
      <c r="H148" s="172">
        <v>331760</v>
      </c>
      <c r="I148" s="172">
        <v>526240</v>
      </c>
      <c r="J148" s="204">
        <v>152609</v>
      </c>
      <c r="L148" s="237">
        <v>526240</v>
      </c>
      <c r="M148" s="241">
        <f t="shared" si="36"/>
        <v>0</v>
      </c>
      <c r="N148" s="44"/>
      <c r="O148" s="212"/>
      <c r="Q148" s="219"/>
      <c r="R148" s="225"/>
      <c r="S148" s="231"/>
      <c r="T148" s="245"/>
    </row>
    <row r="149" spans="1:20" ht="15" customHeight="1" outlineLevel="2">
      <c r="A149" s="168" t="s">
        <v>119</v>
      </c>
      <c r="B149" s="169">
        <v>38</v>
      </c>
      <c r="C149" s="170" t="s">
        <v>251</v>
      </c>
      <c r="D149" s="180"/>
      <c r="E149" s="172">
        <v>0</v>
      </c>
      <c r="F149" s="172">
        <v>0</v>
      </c>
      <c r="G149" s="172">
        <v>0</v>
      </c>
      <c r="H149" s="172">
        <v>0</v>
      </c>
      <c r="I149" s="172">
        <v>0</v>
      </c>
      <c r="J149" s="204">
        <v>0</v>
      </c>
      <c r="L149" s="237">
        <v>0</v>
      </c>
      <c r="M149" s="241">
        <f t="shared" si="36"/>
        <v>0</v>
      </c>
      <c r="N149" s="44"/>
      <c r="O149" s="212"/>
      <c r="Q149" s="219"/>
      <c r="R149" s="223"/>
      <c r="S149" s="231"/>
      <c r="T149" s="244"/>
    </row>
    <row r="150" spans="1:20" ht="15.75" customHeight="1" outlineLevel="2" thickBot="1">
      <c r="A150" s="168" t="s">
        <v>119</v>
      </c>
      <c r="B150" s="169">
        <v>38</v>
      </c>
      <c r="C150" s="170" t="s">
        <v>252</v>
      </c>
      <c r="D150" s="180"/>
      <c r="E150" s="172">
        <v>0</v>
      </c>
      <c r="F150" s="172">
        <v>0</v>
      </c>
      <c r="G150" s="172">
        <v>0</v>
      </c>
      <c r="H150" s="172">
        <v>0</v>
      </c>
      <c r="I150" s="172">
        <v>0</v>
      </c>
      <c r="J150" s="204">
        <v>0</v>
      </c>
      <c r="L150" s="237">
        <v>0</v>
      </c>
      <c r="M150" s="241">
        <f t="shared" si="36"/>
        <v>0</v>
      </c>
      <c r="N150" s="44"/>
      <c r="O150" s="212"/>
      <c r="Q150" s="219"/>
      <c r="R150" s="225"/>
      <c r="S150" s="231"/>
      <c r="T150" s="245"/>
    </row>
    <row r="151" spans="1:20" ht="15" customHeight="1" outlineLevel="2">
      <c r="A151" s="168" t="s">
        <v>119</v>
      </c>
      <c r="B151" s="169">
        <v>38</v>
      </c>
      <c r="C151" s="170" t="s">
        <v>253</v>
      </c>
      <c r="D151" s="180"/>
      <c r="E151" s="172">
        <v>0</v>
      </c>
      <c r="F151" s="172">
        <v>0</v>
      </c>
      <c r="G151" s="172">
        <v>0</v>
      </c>
      <c r="H151" s="172">
        <v>0</v>
      </c>
      <c r="I151" s="172">
        <v>0</v>
      </c>
      <c r="J151" s="204">
        <v>0</v>
      </c>
      <c r="L151" s="237">
        <v>0</v>
      </c>
      <c r="M151" s="241">
        <f t="shared" si="36"/>
        <v>0</v>
      </c>
      <c r="N151" s="44"/>
      <c r="O151" s="212"/>
      <c r="Q151" s="219"/>
      <c r="R151" s="223"/>
      <c r="S151" s="231"/>
      <c r="T151" s="244"/>
    </row>
    <row r="152" spans="1:20" ht="15.75" outlineLevel="1" thickBot="1">
      <c r="A152" s="173" t="s">
        <v>464</v>
      </c>
      <c r="B152" s="165">
        <v>38</v>
      </c>
      <c r="C152" s="163"/>
      <c r="D152" s="178">
        <f aca="true" t="shared" si="41" ref="D152:J152">SUBTOTAL(9,D145:D151)</f>
        <v>0</v>
      </c>
      <c r="E152" s="166">
        <f t="shared" si="41"/>
        <v>194480</v>
      </c>
      <c r="F152" s="166">
        <f t="shared" si="41"/>
        <v>0</v>
      </c>
      <c r="G152" s="166">
        <f t="shared" si="41"/>
        <v>0</v>
      </c>
      <c r="H152" s="166">
        <f t="shared" si="41"/>
        <v>1452880</v>
      </c>
      <c r="I152" s="166">
        <f t="shared" si="41"/>
        <v>1647360</v>
      </c>
      <c r="J152" s="203">
        <f t="shared" si="41"/>
        <v>500614</v>
      </c>
      <c r="K152" s="210"/>
      <c r="L152" s="234">
        <f>SUM(L146:L151)</f>
        <v>1647360</v>
      </c>
      <c r="M152" s="213">
        <f t="shared" si="36"/>
        <v>0</v>
      </c>
      <c r="N152" s="145">
        <v>500614</v>
      </c>
      <c r="O152" s="213">
        <f>N152-J152</f>
        <v>0</v>
      </c>
      <c r="P152" s="210"/>
      <c r="Q152" s="218">
        <f>SUBTOTAL(9,Q145:Q151)</f>
        <v>134420</v>
      </c>
      <c r="R152" s="225"/>
      <c r="S152" s="232"/>
      <c r="T152" s="245"/>
    </row>
    <row r="153" spans="1:20" ht="15" customHeight="1" outlineLevel="2">
      <c r="A153" s="167" t="s">
        <v>290</v>
      </c>
      <c r="B153" s="162">
        <v>39</v>
      </c>
      <c r="C153" s="163" t="s">
        <v>254</v>
      </c>
      <c r="D153" s="179"/>
      <c r="E153" s="164">
        <v>172480</v>
      </c>
      <c r="F153" s="164">
        <v>0</v>
      </c>
      <c r="G153" s="164">
        <v>0</v>
      </c>
      <c r="H153" s="164">
        <v>376320</v>
      </c>
      <c r="I153" s="164">
        <v>548800</v>
      </c>
      <c r="J153" s="202">
        <v>181104</v>
      </c>
      <c r="L153" s="237">
        <v>548800</v>
      </c>
      <c r="M153" s="241">
        <f t="shared" si="36"/>
        <v>0</v>
      </c>
      <c r="N153" s="40"/>
      <c r="O153" s="212"/>
      <c r="Q153" s="217">
        <v>0</v>
      </c>
      <c r="R153" s="223"/>
      <c r="S153" s="231"/>
      <c r="T153" s="244"/>
    </row>
    <row r="154" spans="1:20" ht="15.75" outlineLevel="1" thickBot="1">
      <c r="A154" s="173" t="s">
        <v>465</v>
      </c>
      <c r="B154" s="165">
        <v>39</v>
      </c>
      <c r="C154" s="163"/>
      <c r="D154" s="178">
        <f aca="true" t="shared" si="42" ref="D154:J154">SUBTOTAL(9,D153:D153)</f>
        <v>0</v>
      </c>
      <c r="E154" s="166">
        <f t="shared" si="42"/>
        <v>172480</v>
      </c>
      <c r="F154" s="166">
        <f t="shared" si="42"/>
        <v>0</v>
      </c>
      <c r="G154" s="166">
        <f t="shared" si="42"/>
        <v>0</v>
      </c>
      <c r="H154" s="166">
        <f t="shared" si="42"/>
        <v>376320</v>
      </c>
      <c r="I154" s="166">
        <f t="shared" si="42"/>
        <v>548800</v>
      </c>
      <c r="J154" s="203">
        <f t="shared" si="42"/>
        <v>181104</v>
      </c>
      <c r="K154" s="210"/>
      <c r="L154" s="234">
        <f>SUM(L153)</f>
        <v>548800</v>
      </c>
      <c r="M154" s="213">
        <f t="shared" si="36"/>
        <v>0</v>
      </c>
      <c r="N154" s="145">
        <v>181104</v>
      </c>
      <c r="O154" s="213">
        <f>N154-J154</f>
        <v>0</v>
      </c>
      <c r="P154" s="210"/>
      <c r="Q154" s="218">
        <f>SUBTOTAL(9,Q153:Q153)</f>
        <v>0</v>
      </c>
      <c r="R154" s="224"/>
      <c r="S154" s="232"/>
      <c r="T154" s="245"/>
    </row>
    <row r="155" spans="1:20" ht="15.75" customHeight="1" outlineLevel="2">
      <c r="A155" s="167" t="s">
        <v>289</v>
      </c>
      <c r="B155" s="162">
        <v>40</v>
      </c>
      <c r="C155" s="163" t="s">
        <v>255</v>
      </c>
      <c r="D155" s="179"/>
      <c r="E155" s="164">
        <v>110880</v>
      </c>
      <c r="F155" s="164">
        <v>0</v>
      </c>
      <c r="G155" s="164">
        <v>0</v>
      </c>
      <c r="H155" s="164">
        <v>0</v>
      </c>
      <c r="I155" s="164">
        <v>110880</v>
      </c>
      <c r="J155" s="202">
        <v>27443</v>
      </c>
      <c r="L155" s="237">
        <v>83160</v>
      </c>
      <c r="M155" s="241">
        <f t="shared" si="36"/>
        <v>-27720</v>
      </c>
      <c r="N155" s="40"/>
      <c r="O155" s="212"/>
      <c r="Q155" s="217">
        <v>0</v>
      </c>
      <c r="R155" s="224"/>
      <c r="S155" s="231"/>
      <c r="T155" s="244"/>
    </row>
    <row r="156" spans="1:20" ht="15.75" customHeight="1" outlineLevel="2" thickBot="1">
      <c r="A156" s="168" t="s">
        <v>289</v>
      </c>
      <c r="B156" s="169">
        <v>40</v>
      </c>
      <c r="C156" s="170" t="s">
        <v>256</v>
      </c>
      <c r="D156" s="180"/>
      <c r="E156" s="172">
        <v>0</v>
      </c>
      <c r="F156" s="172">
        <v>0</v>
      </c>
      <c r="G156" s="172">
        <v>0</v>
      </c>
      <c r="H156" s="172">
        <v>51480</v>
      </c>
      <c r="I156" s="172">
        <v>51480</v>
      </c>
      <c r="J156" s="204">
        <v>16988</v>
      </c>
      <c r="L156" s="237">
        <v>51480</v>
      </c>
      <c r="M156" s="241">
        <f t="shared" si="36"/>
        <v>0</v>
      </c>
      <c r="N156" s="44"/>
      <c r="O156" s="212"/>
      <c r="Q156" s="219">
        <v>0</v>
      </c>
      <c r="R156" s="224"/>
      <c r="S156" s="231"/>
      <c r="T156" s="245"/>
    </row>
    <row r="157" spans="1:20" ht="15.75" customHeight="1" outlineLevel="2">
      <c r="A157" s="168" t="s">
        <v>289</v>
      </c>
      <c r="B157" s="169">
        <v>40</v>
      </c>
      <c r="C157" s="170" t="s">
        <v>257</v>
      </c>
      <c r="D157" s="180"/>
      <c r="E157" s="172">
        <v>0</v>
      </c>
      <c r="F157" s="172">
        <v>0</v>
      </c>
      <c r="G157" s="172">
        <v>0</v>
      </c>
      <c r="H157" s="172">
        <v>79200</v>
      </c>
      <c r="I157" s="172">
        <v>79200</v>
      </c>
      <c r="J157" s="204">
        <v>26136</v>
      </c>
      <c r="L157" s="237">
        <v>79200</v>
      </c>
      <c r="M157" s="241">
        <f t="shared" si="36"/>
        <v>0</v>
      </c>
      <c r="N157" s="44"/>
      <c r="O157" s="212"/>
      <c r="Q157" s="219">
        <v>0</v>
      </c>
      <c r="R157" s="224"/>
      <c r="S157" s="231"/>
      <c r="T157" s="244"/>
    </row>
    <row r="158" spans="1:20" ht="15.75" customHeight="1" outlineLevel="2" thickBot="1">
      <c r="A158" s="168" t="s">
        <v>289</v>
      </c>
      <c r="B158" s="169">
        <v>40</v>
      </c>
      <c r="C158" s="170" t="s">
        <v>258</v>
      </c>
      <c r="D158" s="180"/>
      <c r="E158" s="172">
        <v>0</v>
      </c>
      <c r="F158" s="172">
        <v>0</v>
      </c>
      <c r="G158" s="172">
        <v>0</v>
      </c>
      <c r="H158" s="172">
        <v>51480</v>
      </c>
      <c r="I158" s="172">
        <v>51480</v>
      </c>
      <c r="J158" s="204">
        <v>16988</v>
      </c>
      <c r="L158" s="237">
        <v>51480</v>
      </c>
      <c r="M158" s="241">
        <f t="shared" si="36"/>
        <v>0</v>
      </c>
      <c r="N158" s="44"/>
      <c r="O158" s="212"/>
      <c r="Q158" s="219">
        <v>0</v>
      </c>
      <c r="R158" s="224"/>
      <c r="S158" s="231"/>
      <c r="T158" s="245"/>
    </row>
    <row r="159" spans="1:20" ht="15.75" customHeight="1" outlineLevel="2">
      <c r="A159" s="168" t="s">
        <v>289</v>
      </c>
      <c r="B159" s="169">
        <v>40</v>
      </c>
      <c r="C159" s="170" t="s">
        <v>259</v>
      </c>
      <c r="D159" s="180"/>
      <c r="E159" s="172">
        <v>0</v>
      </c>
      <c r="F159" s="172">
        <v>0</v>
      </c>
      <c r="G159" s="172">
        <v>0</v>
      </c>
      <c r="H159" s="172">
        <v>51480</v>
      </c>
      <c r="I159" s="172">
        <v>51480</v>
      </c>
      <c r="J159" s="204">
        <v>16988</v>
      </c>
      <c r="L159" s="237">
        <v>51480</v>
      </c>
      <c r="M159" s="241">
        <f t="shared" si="36"/>
        <v>0</v>
      </c>
      <c r="N159" s="44"/>
      <c r="O159" s="212"/>
      <c r="Q159" s="219">
        <v>0</v>
      </c>
      <c r="R159" s="224"/>
      <c r="S159" s="231"/>
      <c r="T159" s="244"/>
    </row>
    <row r="160" spans="1:20" ht="15.75" customHeight="1" outlineLevel="2" thickBot="1">
      <c r="A160" s="168" t="s">
        <v>289</v>
      </c>
      <c r="B160" s="169">
        <v>40</v>
      </c>
      <c r="C160" s="170" t="s">
        <v>260</v>
      </c>
      <c r="D160" s="180"/>
      <c r="E160" s="172">
        <v>0</v>
      </c>
      <c r="F160" s="172">
        <v>0</v>
      </c>
      <c r="G160" s="172">
        <v>0</v>
      </c>
      <c r="H160" s="172">
        <v>47520</v>
      </c>
      <c r="I160" s="172">
        <v>47520</v>
      </c>
      <c r="J160" s="204">
        <v>15682</v>
      </c>
      <c r="L160" s="237">
        <v>47520</v>
      </c>
      <c r="M160" s="241">
        <f t="shared" si="36"/>
        <v>0</v>
      </c>
      <c r="N160" s="44"/>
      <c r="O160" s="212"/>
      <c r="Q160" s="219">
        <v>0</v>
      </c>
      <c r="R160" s="225"/>
      <c r="S160" s="231"/>
      <c r="T160" s="245"/>
    </row>
    <row r="161" spans="1:20" ht="15" outlineLevel="1">
      <c r="A161" s="173" t="s">
        <v>466</v>
      </c>
      <c r="B161" s="165">
        <v>40</v>
      </c>
      <c r="C161" s="163"/>
      <c r="D161" s="178">
        <f aca="true" t="shared" si="43" ref="D161:J161">SUBTOTAL(9,D155:D160)</f>
        <v>0</v>
      </c>
      <c r="E161" s="166">
        <f t="shared" si="43"/>
        <v>110880</v>
      </c>
      <c r="F161" s="166">
        <f t="shared" si="43"/>
        <v>0</v>
      </c>
      <c r="G161" s="166">
        <f t="shared" si="43"/>
        <v>0</v>
      </c>
      <c r="H161" s="166">
        <f t="shared" si="43"/>
        <v>281160</v>
      </c>
      <c r="I161" s="166">
        <f t="shared" si="43"/>
        <v>392040</v>
      </c>
      <c r="J161" s="203">
        <f t="shared" si="43"/>
        <v>120225</v>
      </c>
      <c r="K161" s="210"/>
      <c r="L161" s="234">
        <f>SUM(L155:L160)</f>
        <v>364320</v>
      </c>
      <c r="M161" s="215">
        <f t="shared" si="36"/>
        <v>-27720</v>
      </c>
      <c r="N161" s="145">
        <v>120226</v>
      </c>
      <c r="O161" s="213">
        <f>N161-J161</f>
        <v>1</v>
      </c>
      <c r="P161" s="210"/>
      <c r="Q161" s="218">
        <f>SUBTOTAL(9,Q155:Q160)</f>
        <v>0</v>
      </c>
      <c r="R161" s="223"/>
      <c r="S161" s="232"/>
      <c r="T161" s="244"/>
    </row>
    <row r="162" spans="1:20" ht="15.75" customHeight="1" outlineLevel="2" thickBot="1">
      <c r="A162" s="167" t="s">
        <v>261</v>
      </c>
      <c r="B162" s="162">
        <v>41</v>
      </c>
      <c r="C162" s="163" t="s">
        <v>261</v>
      </c>
      <c r="D162" s="179"/>
      <c r="E162" s="164">
        <v>0</v>
      </c>
      <c r="F162" s="164">
        <v>0</v>
      </c>
      <c r="G162" s="164">
        <v>0</v>
      </c>
      <c r="H162" s="164">
        <v>85680</v>
      </c>
      <c r="I162" s="164">
        <v>85680</v>
      </c>
      <c r="J162" s="202">
        <v>0</v>
      </c>
      <c r="L162" s="237">
        <v>85680</v>
      </c>
      <c r="M162" s="241">
        <f t="shared" si="36"/>
        <v>0</v>
      </c>
      <c r="N162" s="40"/>
      <c r="O162" s="212"/>
      <c r="Q162" s="217">
        <v>0</v>
      </c>
      <c r="R162" s="225"/>
      <c r="S162" s="231"/>
      <c r="T162" s="245"/>
    </row>
    <row r="163" spans="1:20" ht="15" outlineLevel="1">
      <c r="A163" s="173" t="s">
        <v>429</v>
      </c>
      <c r="B163" s="165">
        <v>41</v>
      </c>
      <c r="C163" s="163"/>
      <c r="D163" s="178">
        <f aca="true" t="shared" si="44" ref="D163:J163">SUBTOTAL(9,D162:D162)</f>
        <v>0</v>
      </c>
      <c r="E163" s="166">
        <f t="shared" si="44"/>
        <v>0</v>
      </c>
      <c r="F163" s="166">
        <f t="shared" si="44"/>
        <v>0</v>
      </c>
      <c r="G163" s="166">
        <f t="shared" si="44"/>
        <v>0</v>
      </c>
      <c r="H163" s="166">
        <f t="shared" si="44"/>
        <v>85680</v>
      </c>
      <c r="I163" s="166">
        <f t="shared" si="44"/>
        <v>85680</v>
      </c>
      <c r="J163" s="203">
        <f t="shared" si="44"/>
        <v>0</v>
      </c>
      <c r="K163" s="210"/>
      <c r="L163" s="234">
        <f>SUM(L162)</f>
        <v>85680</v>
      </c>
      <c r="M163" s="213">
        <f t="shared" si="36"/>
        <v>0</v>
      </c>
      <c r="N163" s="145">
        <v>0</v>
      </c>
      <c r="O163" s="215">
        <f>N163-J163</f>
        <v>0</v>
      </c>
      <c r="P163" s="210"/>
      <c r="Q163" s="218">
        <f>SUBTOTAL(9,Q162:Q162)</f>
        <v>0</v>
      </c>
      <c r="R163" s="223"/>
      <c r="S163" s="232"/>
      <c r="T163" s="244"/>
    </row>
    <row r="164" spans="1:20" ht="15.75" customHeight="1" outlineLevel="2" thickBot="1">
      <c r="A164" s="167" t="s">
        <v>288</v>
      </c>
      <c r="B164" s="162"/>
      <c r="C164" s="163" t="s">
        <v>262</v>
      </c>
      <c r="D164" s="179"/>
      <c r="E164" s="164">
        <v>567028</v>
      </c>
      <c r="F164" s="164">
        <v>0</v>
      </c>
      <c r="G164" s="164">
        <v>0</v>
      </c>
      <c r="H164" s="164">
        <v>647553</v>
      </c>
      <c r="I164" s="164">
        <v>1214581</v>
      </c>
      <c r="J164" s="202">
        <v>0</v>
      </c>
      <c r="L164" s="237"/>
      <c r="M164" s="241">
        <f t="shared" si="36"/>
        <v>-1214581</v>
      </c>
      <c r="N164" s="40"/>
      <c r="O164" s="212"/>
      <c r="Q164" s="217">
        <v>0</v>
      </c>
      <c r="R164" s="224"/>
      <c r="S164" s="231"/>
      <c r="T164" s="245"/>
    </row>
    <row r="165" spans="1:20" ht="15" outlineLevel="1">
      <c r="A165" s="173" t="s">
        <v>467</v>
      </c>
      <c r="B165" s="162"/>
      <c r="C165" s="163"/>
      <c r="D165" s="178">
        <f aca="true" t="shared" si="45" ref="D165:J165">SUBTOTAL(9,D164:D164)</f>
        <v>0</v>
      </c>
      <c r="E165" s="166">
        <f t="shared" si="45"/>
        <v>567028</v>
      </c>
      <c r="F165" s="166">
        <f t="shared" si="45"/>
        <v>0</v>
      </c>
      <c r="G165" s="166">
        <f t="shared" si="45"/>
        <v>0</v>
      </c>
      <c r="H165" s="166">
        <f t="shared" si="45"/>
        <v>647553</v>
      </c>
      <c r="I165" s="166">
        <f t="shared" si="45"/>
        <v>1214581</v>
      </c>
      <c r="J165" s="203">
        <f t="shared" si="45"/>
        <v>0</v>
      </c>
      <c r="K165" s="210"/>
      <c r="L165" s="237"/>
      <c r="M165" s="241">
        <f t="shared" si="36"/>
        <v>-1214581</v>
      </c>
      <c r="N165" s="145"/>
      <c r="O165" s="213"/>
      <c r="P165" s="210"/>
      <c r="Q165" s="218">
        <f>SUBTOTAL(9,Q164:Q164)</f>
        <v>0</v>
      </c>
      <c r="R165" s="224"/>
      <c r="S165" s="232"/>
      <c r="T165" s="244"/>
    </row>
    <row r="166" spans="1:20" ht="15.75" customHeight="1" outlineLevel="2" thickBot="1">
      <c r="A166" s="168" t="s">
        <v>286</v>
      </c>
      <c r="B166" s="169"/>
      <c r="C166" s="170" t="s">
        <v>263</v>
      </c>
      <c r="D166" s="180"/>
      <c r="E166" s="172">
        <v>136224</v>
      </c>
      <c r="F166" s="172">
        <v>0</v>
      </c>
      <c r="G166" s="172">
        <v>0</v>
      </c>
      <c r="H166" s="172">
        <v>88545</v>
      </c>
      <c r="I166" s="172">
        <v>224769</v>
      </c>
      <c r="J166" s="204">
        <v>0</v>
      </c>
      <c r="L166" s="237"/>
      <c r="M166" s="241">
        <f t="shared" si="36"/>
        <v>-224769</v>
      </c>
      <c r="N166" s="44"/>
      <c r="O166" s="212"/>
      <c r="Q166" s="219">
        <v>0</v>
      </c>
      <c r="R166" s="224"/>
      <c r="S166" s="231"/>
      <c r="T166" s="245"/>
    </row>
    <row r="167" spans="1:20" ht="15" outlineLevel="1">
      <c r="A167" s="183" t="s">
        <v>468</v>
      </c>
      <c r="B167" s="169"/>
      <c r="C167" s="170"/>
      <c r="D167" s="181">
        <f aca="true" t="shared" si="46" ref="D167:J167">SUBTOTAL(9,D166:D166)</f>
        <v>0</v>
      </c>
      <c r="E167" s="184">
        <f t="shared" si="46"/>
        <v>136224</v>
      </c>
      <c r="F167" s="184">
        <f t="shared" si="46"/>
        <v>0</v>
      </c>
      <c r="G167" s="184">
        <f t="shared" si="46"/>
        <v>0</v>
      </c>
      <c r="H167" s="184">
        <f t="shared" si="46"/>
        <v>88545</v>
      </c>
      <c r="I167" s="184">
        <f t="shared" si="46"/>
        <v>224769</v>
      </c>
      <c r="J167" s="205">
        <f t="shared" si="46"/>
        <v>0</v>
      </c>
      <c r="K167" s="210"/>
      <c r="L167" s="237"/>
      <c r="M167" s="241">
        <f t="shared" si="36"/>
        <v>-224769</v>
      </c>
      <c r="N167" s="147"/>
      <c r="O167" s="213"/>
      <c r="P167" s="210"/>
      <c r="Q167" s="220">
        <f>SUBTOTAL(9,Q166:Q166)</f>
        <v>0</v>
      </c>
      <c r="R167" s="224"/>
      <c r="S167" s="232"/>
      <c r="T167" s="244"/>
    </row>
    <row r="168" spans="1:20" ht="15.75" customHeight="1" outlineLevel="2" thickBot="1">
      <c r="A168" s="168" t="s">
        <v>285</v>
      </c>
      <c r="B168" s="169"/>
      <c r="C168" s="170" t="s">
        <v>264</v>
      </c>
      <c r="D168" s="180"/>
      <c r="E168" s="172">
        <v>16660</v>
      </c>
      <c r="F168" s="172">
        <v>0</v>
      </c>
      <c r="G168" s="172">
        <v>0</v>
      </c>
      <c r="H168" s="172">
        <v>0</v>
      </c>
      <c r="I168" s="172">
        <v>16660</v>
      </c>
      <c r="J168" s="204">
        <v>0</v>
      </c>
      <c r="L168" s="237"/>
      <c r="M168" s="241">
        <f t="shared" si="36"/>
        <v>-16660</v>
      </c>
      <c r="N168" s="44"/>
      <c r="O168" s="212"/>
      <c r="Q168" s="219">
        <v>0</v>
      </c>
      <c r="R168" s="224"/>
      <c r="S168" s="231"/>
      <c r="T168" s="245"/>
    </row>
    <row r="169" spans="1:20" ht="15" outlineLevel="1">
      <c r="A169" s="183" t="s">
        <v>469</v>
      </c>
      <c r="B169" s="169"/>
      <c r="C169" s="170"/>
      <c r="D169" s="181">
        <f aca="true" t="shared" si="47" ref="D169:J169">SUBTOTAL(9,D168:D168)</f>
        <v>0</v>
      </c>
      <c r="E169" s="184">
        <f t="shared" si="47"/>
        <v>16660</v>
      </c>
      <c r="F169" s="184">
        <f t="shared" si="47"/>
        <v>0</v>
      </c>
      <c r="G169" s="184">
        <f t="shared" si="47"/>
        <v>0</v>
      </c>
      <c r="H169" s="184">
        <f t="shared" si="47"/>
        <v>0</v>
      </c>
      <c r="I169" s="184">
        <f t="shared" si="47"/>
        <v>16660</v>
      </c>
      <c r="J169" s="205">
        <f t="shared" si="47"/>
        <v>0</v>
      </c>
      <c r="K169" s="210"/>
      <c r="L169" s="237"/>
      <c r="M169" s="241">
        <f t="shared" si="36"/>
        <v>-16660</v>
      </c>
      <c r="N169" s="147"/>
      <c r="O169" s="213"/>
      <c r="P169" s="210"/>
      <c r="Q169" s="220">
        <f>SUBTOTAL(9,Q168:Q168)</f>
        <v>0</v>
      </c>
      <c r="R169" s="225"/>
      <c r="S169" s="232"/>
      <c r="T169" s="244"/>
    </row>
    <row r="170" spans="1:20" ht="15.75" customHeight="1" outlineLevel="2" thickBot="1">
      <c r="A170" s="168" t="s">
        <v>284</v>
      </c>
      <c r="B170" s="169"/>
      <c r="C170" s="170" t="s">
        <v>265</v>
      </c>
      <c r="D170" s="180"/>
      <c r="E170" s="172">
        <v>0</v>
      </c>
      <c r="F170" s="172">
        <v>0</v>
      </c>
      <c r="G170" s="172">
        <v>0</v>
      </c>
      <c r="H170" s="172">
        <v>26024</v>
      </c>
      <c r="I170" s="172">
        <v>26024</v>
      </c>
      <c r="J170" s="204">
        <v>0</v>
      </c>
      <c r="L170" s="237"/>
      <c r="M170" s="241">
        <f t="shared" si="36"/>
        <v>-26024</v>
      </c>
      <c r="N170" s="44"/>
      <c r="O170" s="212"/>
      <c r="Q170" s="219">
        <v>0</v>
      </c>
      <c r="R170" s="223"/>
      <c r="S170" s="231"/>
      <c r="T170" s="245"/>
    </row>
    <row r="171" spans="1:20" ht="15" outlineLevel="1">
      <c r="A171" s="183" t="s">
        <v>470</v>
      </c>
      <c r="B171" s="169"/>
      <c r="C171" s="170"/>
      <c r="D171" s="181">
        <f aca="true" t="shared" si="48" ref="D171:J171">SUBTOTAL(9,D170:D170)</f>
        <v>0</v>
      </c>
      <c r="E171" s="184">
        <f t="shared" si="48"/>
        <v>0</v>
      </c>
      <c r="F171" s="184">
        <f t="shared" si="48"/>
        <v>0</v>
      </c>
      <c r="G171" s="184">
        <f t="shared" si="48"/>
        <v>0</v>
      </c>
      <c r="H171" s="184">
        <f t="shared" si="48"/>
        <v>26024</v>
      </c>
      <c r="I171" s="184">
        <f t="shared" si="48"/>
        <v>26024</v>
      </c>
      <c r="J171" s="205">
        <f t="shared" si="48"/>
        <v>0</v>
      </c>
      <c r="K171" s="210"/>
      <c r="L171" s="237"/>
      <c r="M171" s="241">
        <f t="shared" si="36"/>
        <v>-26024</v>
      </c>
      <c r="N171" s="147"/>
      <c r="O171" s="213"/>
      <c r="P171" s="210"/>
      <c r="Q171" s="220">
        <f>SUBTOTAL(9,Q170:Q170)</f>
        <v>0</v>
      </c>
      <c r="R171" s="225"/>
      <c r="S171" s="232"/>
      <c r="T171" s="244"/>
    </row>
    <row r="172" spans="1:20" ht="15.75" customHeight="1" outlineLevel="2" thickBot="1">
      <c r="A172" s="168" t="s">
        <v>283</v>
      </c>
      <c r="B172" s="169"/>
      <c r="C172" s="170" t="s">
        <v>266</v>
      </c>
      <c r="D172" s="180"/>
      <c r="E172" s="172">
        <v>233200</v>
      </c>
      <c r="F172" s="172">
        <v>0</v>
      </c>
      <c r="G172" s="172">
        <v>0</v>
      </c>
      <c r="H172" s="172">
        <v>766300</v>
      </c>
      <c r="I172" s="172">
        <v>999500</v>
      </c>
      <c r="J172" s="204">
        <v>0</v>
      </c>
      <c r="L172" s="237"/>
      <c r="M172" s="241">
        <f t="shared" si="36"/>
        <v>-999500</v>
      </c>
      <c r="N172" s="44"/>
      <c r="O172" s="212"/>
      <c r="Q172" s="219">
        <v>0</v>
      </c>
      <c r="R172" s="223"/>
      <c r="S172" s="231"/>
      <c r="T172" s="245"/>
    </row>
    <row r="173" spans="1:20" ht="15" outlineLevel="1">
      <c r="A173" s="183" t="s">
        <v>471</v>
      </c>
      <c r="B173" s="169"/>
      <c r="C173" s="170"/>
      <c r="D173" s="181">
        <f aca="true" t="shared" si="49" ref="D173:J173">SUBTOTAL(9,D172:D172)</f>
        <v>0</v>
      </c>
      <c r="E173" s="184">
        <f t="shared" si="49"/>
        <v>233200</v>
      </c>
      <c r="F173" s="184">
        <f t="shared" si="49"/>
        <v>0</v>
      </c>
      <c r="G173" s="184">
        <f t="shared" si="49"/>
        <v>0</v>
      </c>
      <c r="H173" s="184">
        <f t="shared" si="49"/>
        <v>766300</v>
      </c>
      <c r="I173" s="184">
        <f t="shared" si="49"/>
        <v>999500</v>
      </c>
      <c r="J173" s="205">
        <f t="shared" si="49"/>
        <v>0</v>
      </c>
      <c r="K173" s="210"/>
      <c r="L173" s="237"/>
      <c r="M173" s="241">
        <f t="shared" si="36"/>
        <v>-999500</v>
      </c>
      <c r="N173" s="147"/>
      <c r="O173" s="213"/>
      <c r="P173" s="210"/>
      <c r="Q173" s="220">
        <f>SUBTOTAL(9,Q172:Q172)</f>
        <v>0</v>
      </c>
      <c r="R173" s="225"/>
      <c r="S173" s="232"/>
      <c r="T173" s="244"/>
    </row>
    <row r="174" spans="1:20" ht="15.75" customHeight="1" outlineLevel="2" thickBot="1">
      <c r="A174" s="168" t="s">
        <v>282</v>
      </c>
      <c r="B174" s="169"/>
      <c r="C174" s="170" t="s">
        <v>267</v>
      </c>
      <c r="D174" s="180"/>
      <c r="E174" s="172">
        <v>27360</v>
      </c>
      <c r="F174" s="172">
        <v>0</v>
      </c>
      <c r="G174" s="172">
        <v>0</v>
      </c>
      <c r="H174" s="172">
        <v>246240</v>
      </c>
      <c r="I174" s="172">
        <v>273600</v>
      </c>
      <c r="J174" s="204">
        <v>0</v>
      </c>
      <c r="L174" s="237"/>
      <c r="M174" s="241">
        <f t="shared" si="36"/>
        <v>-273600</v>
      </c>
      <c r="N174" s="44"/>
      <c r="O174" s="212"/>
      <c r="Q174" s="219">
        <v>0</v>
      </c>
      <c r="R174" s="224"/>
      <c r="S174" s="231"/>
      <c r="T174" s="245"/>
    </row>
    <row r="175" spans="1:20" ht="15" outlineLevel="1">
      <c r="A175" s="183" t="s">
        <v>472</v>
      </c>
      <c r="B175" s="169"/>
      <c r="C175" s="170"/>
      <c r="D175" s="181">
        <f aca="true" t="shared" si="50" ref="D175:J175">SUBTOTAL(9,D174:D174)</f>
        <v>0</v>
      </c>
      <c r="E175" s="184">
        <f t="shared" si="50"/>
        <v>27360</v>
      </c>
      <c r="F175" s="184">
        <f t="shared" si="50"/>
        <v>0</v>
      </c>
      <c r="G175" s="184">
        <f t="shared" si="50"/>
        <v>0</v>
      </c>
      <c r="H175" s="184">
        <f t="shared" si="50"/>
        <v>246240</v>
      </c>
      <c r="I175" s="184">
        <f t="shared" si="50"/>
        <v>273600</v>
      </c>
      <c r="J175" s="205">
        <f t="shared" si="50"/>
        <v>0</v>
      </c>
      <c r="K175" s="210"/>
      <c r="L175" s="237"/>
      <c r="M175" s="241">
        <f t="shared" si="36"/>
        <v>-273600</v>
      </c>
      <c r="N175" s="147"/>
      <c r="O175" s="213"/>
      <c r="P175" s="210"/>
      <c r="Q175" s="220">
        <f>SUBTOTAL(9,Q174:Q174)</f>
        <v>0</v>
      </c>
      <c r="R175" s="226"/>
      <c r="S175" s="232"/>
      <c r="T175" s="244"/>
    </row>
    <row r="176" spans="1:20" ht="15.75" customHeight="1" outlineLevel="2" thickBot="1">
      <c r="A176" s="168" t="s">
        <v>281</v>
      </c>
      <c r="B176" s="169"/>
      <c r="C176" s="170" t="s">
        <v>268</v>
      </c>
      <c r="D176" s="180"/>
      <c r="E176" s="172">
        <v>184800</v>
      </c>
      <c r="F176" s="172">
        <v>0</v>
      </c>
      <c r="G176" s="172">
        <v>0</v>
      </c>
      <c r="H176" s="172">
        <v>58800</v>
      </c>
      <c r="I176" s="172">
        <v>243600</v>
      </c>
      <c r="J176" s="204">
        <v>0</v>
      </c>
      <c r="L176" s="237"/>
      <c r="M176" s="241">
        <f t="shared" si="36"/>
        <v>-243600</v>
      </c>
      <c r="N176" s="44"/>
      <c r="O176" s="212"/>
      <c r="Q176" s="219">
        <v>0</v>
      </c>
      <c r="R176" s="224"/>
      <c r="S176" s="231"/>
      <c r="T176" s="245"/>
    </row>
    <row r="177" spans="1:20" ht="15" outlineLevel="1">
      <c r="A177" s="183" t="s">
        <v>473</v>
      </c>
      <c r="B177" s="169"/>
      <c r="C177" s="170"/>
      <c r="D177" s="181">
        <f aca="true" t="shared" si="51" ref="D177:J177">SUBTOTAL(9,D176:D176)</f>
        <v>0</v>
      </c>
      <c r="E177" s="184">
        <f t="shared" si="51"/>
        <v>184800</v>
      </c>
      <c r="F177" s="184">
        <f t="shared" si="51"/>
        <v>0</v>
      </c>
      <c r="G177" s="184">
        <f t="shared" si="51"/>
        <v>0</v>
      </c>
      <c r="H177" s="184">
        <f t="shared" si="51"/>
        <v>58800</v>
      </c>
      <c r="I177" s="184">
        <f t="shared" si="51"/>
        <v>243600</v>
      </c>
      <c r="J177" s="205">
        <f t="shared" si="51"/>
        <v>0</v>
      </c>
      <c r="K177" s="210"/>
      <c r="L177" s="237"/>
      <c r="M177" s="241">
        <f t="shared" si="36"/>
        <v>-243600</v>
      </c>
      <c r="N177" s="147"/>
      <c r="O177" s="213"/>
      <c r="P177" s="210"/>
      <c r="Q177" s="220">
        <f>SUBTOTAL(9,Q176:Q176)</f>
        <v>0</v>
      </c>
      <c r="R177" s="226"/>
      <c r="S177" s="232"/>
      <c r="T177" s="244"/>
    </row>
    <row r="178" spans="1:20" ht="15.75" customHeight="1" outlineLevel="2" thickBot="1">
      <c r="A178" s="168" t="s">
        <v>280</v>
      </c>
      <c r="B178" s="169"/>
      <c r="C178" s="170" t="s">
        <v>269</v>
      </c>
      <c r="D178" s="180"/>
      <c r="E178" s="172">
        <v>32054</v>
      </c>
      <c r="F178" s="172">
        <v>0</v>
      </c>
      <c r="G178" s="172">
        <v>0</v>
      </c>
      <c r="H178" s="172">
        <v>0</v>
      </c>
      <c r="I178" s="172">
        <v>32054</v>
      </c>
      <c r="J178" s="204">
        <v>0</v>
      </c>
      <c r="L178" s="237"/>
      <c r="M178" s="241">
        <f t="shared" si="36"/>
        <v>-32054</v>
      </c>
      <c r="N178" s="44"/>
      <c r="O178" s="212"/>
      <c r="Q178" s="219">
        <v>0</v>
      </c>
      <c r="R178" s="224"/>
      <c r="S178" s="231"/>
      <c r="T178" s="245"/>
    </row>
    <row r="179" spans="1:20" ht="15.75" outlineLevel="1" thickBot="1">
      <c r="A179" s="183" t="s">
        <v>474</v>
      </c>
      <c r="B179" s="169"/>
      <c r="C179" s="170"/>
      <c r="D179" s="181">
        <f aca="true" t="shared" si="52" ref="D179:J179">SUBTOTAL(9,D178:D178)</f>
        <v>0</v>
      </c>
      <c r="E179" s="184">
        <f t="shared" si="52"/>
        <v>32054</v>
      </c>
      <c r="F179" s="184">
        <f t="shared" si="52"/>
        <v>0</v>
      </c>
      <c r="G179" s="184">
        <f t="shared" si="52"/>
        <v>0</v>
      </c>
      <c r="H179" s="184">
        <f t="shared" si="52"/>
        <v>0</v>
      </c>
      <c r="I179" s="184">
        <f t="shared" si="52"/>
        <v>32054</v>
      </c>
      <c r="J179" s="205">
        <f t="shared" si="52"/>
        <v>0</v>
      </c>
      <c r="K179" s="210"/>
      <c r="L179" s="237"/>
      <c r="M179" s="241">
        <f t="shared" si="36"/>
        <v>-32054</v>
      </c>
      <c r="N179" s="147"/>
      <c r="O179" s="213"/>
      <c r="P179" s="210"/>
      <c r="Q179" s="220">
        <f>SUBTOTAL(9,Q178:Q178)</f>
        <v>0</v>
      </c>
      <c r="R179" s="226"/>
      <c r="S179" s="232"/>
      <c r="T179" s="244"/>
    </row>
    <row r="180" spans="1:20" ht="15.75" customHeight="1" outlineLevel="2" thickBot="1">
      <c r="A180" s="168" t="s">
        <v>279</v>
      </c>
      <c r="B180" s="169"/>
      <c r="C180" s="170" t="s">
        <v>270</v>
      </c>
      <c r="D180" s="180"/>
      <c r="E180" s="172">
        <v>3744</v>
      </c>
      <c r="F180" s="172">
        <v>0</v>
      </c>
      <c r="G180" s="172">
        <v>0</v>
      </c>
      <c r="H180" s="172">
        <v>0</v>
      </c>
      <c r="I180" s="172">
        <v>3744</v>
      </c>
      <c r="J180" s="204">
        <v>0</v>
      </c>
      <c r="L180" s="237"/>
      <c r="M180" s="241">
        <f t="shared" si="36"/>
        <v>-3744</v>
      </c>
      <c r="N180" s="44"/>
      <c r="O180" s="212"/>
      <c r="Q180" s="219">
        <v>0</v>
      </c>
      <c r="R180" s="224"/>
      <c r="S180" s="231"/>
      <c r="T180" s="244"/>
    </row>
    <row r="181" spans="1:20" ht="15.75" outlineLevel="1" thickBot="1">
      <c r="A181" s="173" t="s">
        <v>475</v>
      </c>
      <c r="B181" s="162"/>
      <c r="C181" s="163"/>
      <c r="D181" s="178">
        <f aca="true" t="shared" si="53" ref="D181:J181">SUBTOTAL(9,D180:D180)</f>
        <v>0</v>
      </c>
      <c r="E181" s="166">
        <f t="shared" si="53"/>
        <v>3744</v>
      </c>
      <c r="F181" s="166">
        <f t="shared" si="53"/>
        <v>0</v>
      </c>
      <c r="G181" s="166">
        <f t="shared" si="53"/>
        <v>0</v>
      </c>
      <c r="H181" s="166">
        <f t="shared" si="53"/>
        <v>0</v>
      </c>
      <c r="I181" s="166">
        <f t="shared" si="53"/>
        <v>3744</v>
      </c>
      <c r="J181" s="203">
        <f t="shared" si="53"/>
        <v>0</v>
      </c>
      <c r="K181" s="210"/>
      <c r="L181" s="237"/>
      <c r="M181" s="241">
        <f t="shared" si="36"/>
        <v>-3744</v>
      </c>
      <c r="N181" s="145"/>
      <c r="O181" s="213"/>
      <c r="P181" s="210"/>
      <c r="Q181" s="218">
        <f>SUBTOTAL(9,Q180:Q180)</f>
        <v>0</v>
      </c>
      <c r="R181" s="226"/>
      <c r="S181" s="232"/>
      <c r="T181" s="244"/>
    </row>
    <row r="182" spans="1:20" ht="15.75" customHeight="1" outlineLevel="2" thickBot="1">
      <c r="A182" s="167" t="s">
        <v>278</v>
      </c>
      <c r="B182" s="162">
        <v>51</v>
      </c>
      <c r="C182" s="163" t="s">
        <v>271</v>
      </c>
      <c r="D182" s="179"/>
      <c r="E182" s="164">
        <v>0</v>
      </c>
      <c r="F182" s="164">
        <v>0</v>
      </c>
      <c r="G182" s="164">
        <v>0</v>
      </c>
      <c r="H182" s="164">
        <v>91200</v>
      </c>
      <c r="I182" s="164">
        <v>91200</v>
      </c>
      <c r="J182" s="202">
        <v>30096</v>
      </c>
      <c r="L182" s="237">
        <v>109440</v>
      </c>
      <c r="M182" s="241">
        <f t="shared" si="36"/>
        <v>18240</v>
      </c>
      <c r="N182" s="40">
        <v>36115</v>
      </c>
      <c r="O182" s="212"/>
      <c r="Q182" s="217">
        <v>0</v>
      </c>
      <c r="R182" s="224"/>
      <c r="S182" s="231"/>
      <c r="T182" s="244"/>
    </row>
    <row r="183" spans="1:20" ht="15" customHeight="1" outlineLevel="2" thickBot="1">
      <c r="A183" s="168" t="s">
        <v>278</v>
      </c>
      <c r="B183" s="169">
        <v>51</v>
      </c>
      <c r="C183" s="170" t="s">
        <v>272</v>
      </c>
      <c r="D183" s="180"/>
      <c r="E183" s="172">
        <v>0</v>
      </c>
      <c r="F183" s="172">
        <v>0</v>
      </c>
      <c r="G183" s="172">
        <v>0</v>
      </c>
      <c r="H183" s="172">
        <v>109440</v>
      </c>
      <c r="I183" s="172">
        <v>109440</v>
      </c>
      <c r="J183" s="204">
        <v>36115</v>
      </c>
      <c r="L183" s="237">
        <v>79040</v>
      </c>
      <c r="M183" s="241">
        <f t="shared" si="36"/>
        <v>-30400</v>
      </c>
      <c r="N183" s="44">
        <v>26083</v>
      </c>
      <c r="O183" s="212"/>
      <c r="Q183" s="219">
        <v>0</v>
      </c>
      <c r="R183" s="226"/>
      <c r="S183" s="231"/>
      <c r="T183" s="244"/>
    </row>
    <row r="184" spans="1:20" ht="15.75" customHeight="1" outlineLevel="2" thickBot="1">
      <c r="A184" s="168" t="s">
        <v>278</v>
      </c>
      <c r="B184" s="169">
        <v>51</v>
      </c>
      <c r="C184" s="170" t="s">
        <v>273</v>
      </c>
      <c r="D184" s="180"/>
      <c r="E184" s="172">
        <v>0</v>
      </c>
      <c r="F184" s="172">
        <v>0</v>
      </c>
      <c r="G184" s="172">
        <v>0</v>
      </c>
      <c r="H184" s="172">
        <v>54720</v>
      </c>
      <c r="I184" s="172">
        <v>54720</v>
      </c>
      <c r="J184" s="204">
        <v>18058</v>
      </c>
      <c r="L184" s="237">
        <v>54720</v>
      </c>
      <c r="M184" s="241">
        <f t="shared" si="36"/>
        <v>0</v>
      </c>
      <c r="N184" s="44">
        <v>18057</v>
      </c>
      <c r="O184" s="212"/>
      <c r="Q184" s="219">
        <v>0</v>
      </c>
      <c r="R184" s="224"/>
      <c r="S184" s="231"/>
      <c r="T184" s="244"/>
    </row>
    <row r="185" spans="1:20" ht="15" customHeight="1" outlineLevel="2" thickBot="1">
      <c r="A185" s="168" t="s">
        <v>278</v>
      </c>
      <c r="B185" s="169">
        <v>51</v>
      </c>
      <c r="C185" s="170" t="s">
        <v>274</v>
      </c>
      <c r="D185" s="180"/>
      <c r="E185" s="172">
        <v>0</v>
      </c>
      <c r="F185" s="172">
        <v>0</v>
      </c>
      <c r="G185" s="172">
        <v>0</v>
      </c>
      <c r="H185" s="172">
        <v>54720</v>
      </c>
      <c r="I185" s="172">
        <v>54720</v>
      </c>
      <c r="J185" s="204">
        <v>18058</v>
      </c>
      <c r="L185" s="237">
        <v>54720</v>
      </c>
      <c r="M185" s="241">
        <f t="shared" si="36"/>
        <v>0</v>
      </c>
      <c r="N185" s="44">
        <v>18058</v>
      </c>
      <c r="O185" s="212"/>
      <c r="Q185" s="219">
        <v>0</v>
      </c>
      <c r="R185" s="226"/>
      <c r="S185" s="231"/>
      <c r="T185" s="244"/>
    </row>
    <row r="186" spans="1:20" ht="15.75" customHeight="1" outlineLevel="2" thickBot="1">
      <c r="A186" s="168" t="s">
        <v>278</v>
      </c>
      <c r="B186" s="169">
        <v>51</v>
      </c>
      <c r="C186" s="170" t="s">
        <v>275</v>
      </c>
      <c r="D186" s="180"/>
      <c r="E186" s="172">
        <v>0</v>
      </c>
      <c r="F186" s="172">
        <v>0</v>
      </c>
      <c r="G186" s="172">
        <v>0</v>
      </c>
      <c r="H186" s="172">
        <v>18240</v>
      </c>
      <c r="I186" s="172">
        <v>18240</v>
      </c>
      <c r="J186" s="204">
        <v>6019</v>
      </c>
      <c r="L186" s="237">
        <v>18240</v>
      </c>
      <c r="M186" s="241">
        <f t="shared" si="36"/>
        <v>0</v>
      </c>
      <c r="N186" s="44">
        <v>6019</v>
      </c>
      <c r="O186" s="212"/>
      <c r="Q186" s="219">
        <v>0</v>
      </c>
      <c r="R186" s="224"/>
      <c r="S186" s="231"/>
      <c r="T186" s="244"/>
    </row>
    <row r="187" spans="1:20" ht="15" customHeight="1" outlineLevel="2" thickBot="1">
      <c r="A187" s="185" t="s">
        <v>278</v>
      </c>
      <c r="B187" s="186">
        <v>51</v>
      </c>
      <c r="C187" s="187" t="s">
        <v>276</v>
      </c>
      <c r="D187" s="188"/>
      <c r="E187" s="189">
        <v>0</v>
      </c>
      <c r="F187" s="189">
        <v>0</v>
      </c>
      <c r="G187" s="189">
        <v>0</v>
      </c>
      <c r="H187" s="172">
        <v>9120</v>
      </c>
      <c r="I187" s="189">
        <v>9120</v>
      </c>
      <c r="J187" s="206">
        <v>4013</v>
      </c>
      <c r="L187" s="237">
        <v>12160</v>
      </c>
      <c r="M187" s="241">
        <f t="shared" si="36"/>
        <v>3040</v>
      </c>
      <c r="N187" s="131">
        <v>4013</v>
      </c>
      <c r="O187" s="212"/>
      <c r="Q187" s="221">
        <v>0</v>
      </c>
      <c r="R187" s="226"/>
      <c r="S187" s="231"/>
      <c r="T187" s="244"/>
    </row>
    <row r="188" spans="1:20" ht="15.75" outlineLevel="1" thickBot="1">
      <c r="A188" s="190" t="s">
        <v>476</v>
      </c>
      <c r="B188" s="191">
        <v>51</v>
      </c>
      <c r="C188" s="192"/>
      <c r="D188" s="193">
        <f aca="true" t="shared" si="54" ref="D188:J188">SUBTOTAL(9,D182:D187)</f>
        <v>0</v>
      </c>
      <c r="E188" s="194">
        <f t="shared" si="54"/>
        <v>0</v>
      </c>
      <c r="F188" s="194">
        <f t="shared" si="54"/>
        <v>0</v>
      </c>
      <c r="G188" s="194">
        <f t="shared" si="54"/>
        <v>0</v>
      </c>
      <c r="H188" s="195">
        <f t="shared" si="54"/>
        <v>337440</v>
      </c>
      <c r="I188" s="194">
        <f t="shared" si="54"/>
        <v>337440</v>
      </c>
      <c r="J188" s="207">
        <f t="shared" si="54"/>
        <v>112359</v>
      </c>
      <c r="K188" s="211"/>
      <c r="L188" s="235">
        <f>SUM(L182:L187)</f>
        <v>328320</v>
      </c>
      <c r="M188" s="215">
        <f t="shared" si="36"/>
        <v>-9120</v>
      </c>
      <c r="N188" s="148">
        <f>SUM(N182:N187)</f>
        <v>108345</v>
      </c>
      <c r="O188" s="215">
        <f>N188-J188</f>
        <v>-4014</v>
      </c>
      <c r="P188" s="211"/>
      <c r="Q188" s="222">
        <f>SUBTOTAL(9,Q182:Q187)</f>
        <v>0</v>
      </c>
      <c r="R188" s="224"/>
      <c r="S188" s="233"/>
      <c r="T188" s="244"/>
    </row>
    <row r="189" spans="1:20" ht="15.75" thickBot="1">
      <c r="A189" s="196" t="s">
        <v>67</v>
      </c>
      <c r="B189" s="197"/>
      <c r="C189" s="198"/>
      <c r="D189" s="199">
        <f aca="true" t="shared" si="55" ref="D189:I189">SUBTOTAL(9,D3:D188)</f>
        <v>2819997</v>
      </c>
      <c r="E189" s="199">
        <f t="shared" si="55"/>
        <v>16372507.33333333</v>
      </c>
      <c r="F189" s="199">
        <f t="shared" si="55"/>
        <v>0</v>
      </c>
      <c r="G189" s="199">
        <f t="shared" si="55"/>
        <v>1940280.5</v>
      </c>
      <c r="H189" s="199">
        <f t="shared" si="55"/>
        <v>50206582</v>
      </c>
      <c r="I189" s="199">
        <f t="shared" si="55"/>
        <v>71339366.83333333</v>
      </c>
      <c r="J189" s="199">
        <f>SUBTOTAL(9,J3:J188)</f>
        <v>24999999.85</v>
      </c>
      <c r="L189" s="238">
        <f>L188+L161+L154+L152+L144+L142+L140+L138+L129+L127+L125+L122+L120+L118+L113+L107+L103+L101+L99+L94+L92+L81+L79+L77+L73+L71+L60+L58+L46+L44+L35+L33+L24+L22+L20+L16+L14+L10+L8+L5</f>
        <v>67870247</v>
      </c>
      <c r="M189" s="144">
        <f>M188+M161+M154+M152+M144+M142+M140+M138+M129+M127+M125+M122+M120+M118+M113+M107+M103+M101+M99+M94+M92+M81+M79+M77+M73+M71+M60+M58+M46+M44+M35+M33+M24+M22+M20+M16+M14+M10+M8+M5</f>
        <v>-348907.8333333302</v>
      </c>
      <c r="N189" s="144">
        <f>N188+N161+N154+N152+N144+N142+N140+N138+N129+N127+N125+N122+N120+N118+N113+N107+N103+N101+N99+N94+N92+N81+N79+N77+N73+N71+N60+N58+N46+N44+N35+N33+N24+N22+N20+N16+N14+N10+N8+N5</f>
        <v>22849622</v>
      </c>
      <c r="O189" s="144">
        <f>O188+O161+O154+O152+O144+O142+O140+O138+O129+O127+O125+O122+O120+O118+O113+O107+O103+O101+O99+O94+O92+O81+O79+O77+O73+O71+O60+O58+O46+O44+O35+O33+O24+O22+O20+O16+O14+O10+O8+O5</f>
        <v>-4211</v>
      </c>
      <c r="Q189" s="200">
        <f>SUBTOTAL(9,Q3:Q188)</f>
        <v>4245731.5</v>
      </c>
      <c r="R189" s="227">
        <f>R188+R161+R154+R152+R144+R142+R140+R138+R129+R127+R125+R122+R120+R118+R113+R107+R103+R101+R99+R94+R92+R81+R79+R77+R73+R71+R60+R58+R46+R44+R35+R33+R24+R22+R20+R16+R14+R10+R8+R5</f>
        <v>3978687</v>
      </c>
      <c r="S189" s="231"/>
      <c r="T189" s="265"/>
    </row>
    <row r="191" spans="3:18" ht="15.75" thickBot="1">
      <c r="C191" s="138"/>
      <c r="D191" s="138"/>
      <c r="I191" s="159" t="s">
        <v>480</v>
      </c>
      <c r="N191" s="150">
        <v>1458374</v>
      </c>
      <c r="O191" s="149"/>
      <c r="Q191" s="149"/>
      <c r="R191" s="149"/>
    </row>
    <row r="192" spans="3:18" ht="15.75" thickBot="1">
      <c r="C192" s="138"/>
      <c r="D192" s="138"/>
      <c r="I192" s="159" t="s">
        <v>481</v>
      </c>
      <c r="N192" s="149">
        <v>802991</v>
      </c>
      <c r="O192" s="144">
        <f>'[3]Committed PM 2'!$L$636-Q189</f>
        <v>-23005.999999998137</v>
      </c>
      <c r="Q192" s="156" t="s">
        <v>488</v>
      </c>
      <c r="R192" s="156"/>
    </row>
    <row r="193" spans="3:18" ht="15.75" thickBot="1">
      <c r="C193" s="138"/>
      <c r="D193" s="138"/>
      <c r="I193" s="159" t="s">
        <v>489</v>
      </c>
      <c r="N193" s="149">
        <v>-115200</v>
      </c>
      <c r="O193" s="149"/>
      <c r="Q193" s="160" t="s">
        <v>490</v>
      </c>
      <c r="R193" s="160"/>
    </row>
    <row r="194" spans="1:18" ht="15.75" thickBot="1">
      <c r="A194" s="155" t="s">
        <v>485</v>
      </c>
      <c r="I194" s="149"/>
      <c r="N194" s="150">
        <f>ROUNDUP(SUM(N189:N193),0)</f>
        <v>24995787</v>
      </c>
      <c r="O194" s="144">
        <f>25000000-N194</f>
        <v>4213</v>
      </c>
      <c r="Q194" s="156" t="s">
        <v>487</v>
      </c>
      <c r="R194" s="156"/>
    </row>
    <row r="195" spans="1:19" ht="15">
      <c r="A195" s="137" t="s">
        <v>81</v>
      </c>
      <c r="B195" s="154" t="s">
        <v>484</v>
      </c>
      <c r="J195" s="157"/>
      <c r="K195" s="157"/>
      <c r="L195" s="240"/>
      <c r="M195" s="157"/>
      <c r="N195" s="134">
        <f>J198-J199</f>
        <v>0</v>
      </c>
      <c r="P195" s="157"/>
      <c r="S195" s="157"/>
    </row>
    <row r="196" spans="1:19" ht="15">
      <c r="A196" s="137" t="s">
        <v>84</v>
      </c>
      <c r="B196" s="154" t="s">
        <v>486</v>
      </c>
      <c r="J196" s="157"/>
      <c r="K196" s="157"/>
      <c r="L196" s="240"/>
      <c r="M196" s="157"/>
      <c r="N196" s="158"/>
      <c r="P196" s="157"/>
      <c r="S196" s="157"/>
    </row>
    <row r="197" spans="1:2" ht="15">
      <c r="A197" s="137" t="s">
        <v>482</v>
      </c>
      <c r="B197" s="153" t="s">
        <v>483</v>
      </c>
    </row>
    <row r="199" spans="1:2" ht="15">
      <c r="A199" s="137" t="s">
        <v>502</v>
      </c>
      <c r="B199" s="153" t="s">
        <v>503</v>
      </c>
    </row>
    <row r="200" ht="15">
      <c r="B200" s="133" t="s">
        <v>504</v>
      </c>
    </row>
  </sheetData>
  <sheetProtection/>
  <mergeCells count="12">
    <mergeCell ref="T2:T3"/>
    <mergeCell ref="D1:J1"/>
    <mergeCell ref="R2:R3"/>
    <mergeCell ref="M2:M3"/>
    <mergeCell ref="L2:L3"/>
    <mergeCell ref="A2:A3"/>
    <mergeCell ref="B2:B3"/>
    <mergeCell ref="C2:C3"/>
    <mergeCell ref="J2:J3"/>
    <mergeCell ref="Q2:Q3"/>
    <mergeCell ref="N2:N3"/>
    <mergeCell ref="O2:O3"/>
  </mergeCells>
  <hyperlinks>
    <hyperlink ref="C4" r:id="rId1" display="EGI.EU"/>
    <hyperlink ref="C6" r:id="rId2" display="UPT"/>
    <hyperlink ref="C7" r:id="rId3" display="UT"/>
    <hyperlink ref="C9" r:id="rId4" display="IIAP NAS RA"/>
    <hyperlink ref="C11" r:id="rId5" display="IPP-BAS"/>
    <hyperlink ref="C12" r:id="rId6" display="IOCCP-BAS"/>
    <hyperlink ref="C13" r:id="rId7" display="GPhI-BAS"/>
    <hyperlink ref="C15" r:id="rId8" display="UIIP NASB"/>
    <hyperlink ref="C17" r:id="rId9" display="SWITCH"/>
    <hyperlink ref="C18" r:id="rId10" display="ETH Zurich"/>
    <hyperlink ref="C19" r:id="rId11" display="UZH"/>
    <hyperlink ref="C21" r:id="rId12" display="UCY"/>
    <hyperlink ref="C23" r:id="rId13" display="CESNET"/>
    <hyperlink ref="C25" r:id="rId14" display="KIT-G"/>
    <hyperlink ref="C26" r:id="rId15" display="DESY"/>
    <hyperlink ref="C27" r:id="rId16" display="JUELICH"/>
    <hyperlink ref="C28" r:id="rId17" display="BADW-LRZ"/>
    <hyperlink ref="C29" r:id="rId18" display="DFN-VEREIN"/>
    <hyperlink ref="C30" r:id="rId19" display="Fraunhofer"/>
    <hyperlink ref="C31" r:id="rId20" display="LUH"/>
    <hyperlink ref="C32" r:id="rId21" display="D-Grid gGmbH"/>
    <hyperlink ref="C34" r:id="rId22" display="UOBL ETF"/>
    <hyperlink ref="C36" r:id="rId23" display="CSIC"/>
    <hyperlink ref="C37" r:id="rId24" display="FCTSG"/>
    <hyperlink ref="C38" r:id="rId25" display="RED.ES"/>
    <hyperlink ref="C39" r:id="rId26" display="CIEMAT"/>
    <hyperlink ref="C40" r:id="rId27" display="UPVLC"/>
    <hyperlink ref="C41" r:id="rId28" display="UNIZAR-I3A"/>
    <hyperlink ref="C42" r:id="rId29" display="IFAE"/>
    <hyperlink ref="C43" r:id="rId30" display="UAB"/>
    <hyperlink ref="C45" r:id="rId31" display="CSC"/>
    <hyperlink ref="C47" r:id="rId32" display="CNRS"/>
    <hyperlink ref="C48" r:id="rId33" display="HEALTH"/>
    <hyperlink ref="C49" r:id="rId34" display="CEA"/>
    <hyperlink ref="C50" r:id="rId35" display="UBPCI"/>
    <hyperlink ref="C51" r:id="rId36" display="ULMDI"/>
    <hyperlink ref="C52" r:id="rId37" display="UPS"/>
    <hyperlink ref="C53" r:id="rId38" display="UPMC"/>
    <hyperlink ref="C54" r:id="rId39" display="UNSA"/>
    <hyperlink ref="C55" r:id="rId40" display="UCBL"/>
    <hyperlink ref="C56" r:id="rId41" display="INSA Lyon"/>
    <hyperlink ref="C57" r:id="rId42" display="IPDGP"/>
    <hyperlink ref="C59" r:id="rId43" display="GRENA"/>
    <hyperlink ref="C61" r:id="rId44" display="GRNET"/>
    <hyperlink ref="C62" r:id="rId45" display="AUTH"/>
    <hyperlink ref="C63" r:id="rId46" display="NKUA"/>
    <hyperlink ref="C64" r:id="rId47" display="CTI"/>
    <hyperlink ref="C65" r:id="rId48" display="ICCS"/>
    <hyperlink ref="C66" r:id="rId49" display="FORTH"/>
    <hyperlink ref="C67" r:id="rId50" display="IASA"/>
    <hyperlink ref="C68" r:id="rId51" display="UI"/>
    <hyperlink ref="C69" r:id="rId52" display="UMESS"/>
    <hyperlink ref="C70" r:id="rId53" display="UP"/>
    <hyperlink ref="C72" r:id="rId54" display="SRCE"/>
    <hyperlink ref="C74" r:id="rId55" display="MTA KFKI"/>
    <hyperlink ref="C75" r:id="rId56" display="BME"/>
    <hyperlink ref="C76" r:id="rId57" display="MTA SZTAKI"/>
    <hyperlink ref="C78" r:id="rId58" display="TCD"/>
    <hyperlink ref="C80" r:id="rId59" display="IUCC"/>
    <hyperlink ref="C82" r:id="rId60" display="INFN"/>
    <hyperlink ref="C83" r:id="rId61" display="ENEA"/>
    <hyperlink ref="C84" r:id="rId62" display="CNR"/>
    <hyperlink ref="C85" r:id="rId63" display="INAF"/>
    <hyperlink ref="C86" r:id="rId64" display="UDSDNFI"/>
    <hyperlink ref="C87" r:id="rId65" display="GARR"/>
    <hyperlink ref="C88" r:id="rId66" display="UNIPG"/>
    <hyperlink ref="C89" r:id="rId67" display="COMETA"/>
    <hyperlink ref="C90" r:id="rId68" display="SPACI"/>
    <hyperlink ref="C91" r:id="rId69" display="CASPUR"/>
    <hyperlink ref="C93" r:id="rId70" display="VU"/>
    <hyperlink ref="C95" r:id="rId71" display="RENAM"/>
    <hyperlink ref="C96" r:id="rId72" display="IMI AŞM"/>
    <hyperlink ref="C97" r:id="rId73" display="FRET TUM"/>
    <hyperlink ref="C98" r:id="rId74" display="SHS"/>
    <hyperlink ref="C100" r:id="rId75" display="UOM"/>
    <hyperlink ref="C102" r:id="rId76" display="UKIM"/>
    <hyperlink ref="C104" r:id="rId77" display="NCF"/>
    <hyperlink ref="C105" r:id="rId78" display="FOM"/>
    <hyperlink ref="C106" r:id="rId79" display="SARA"/>
    <hyperlink ref="C108" r:id="rId80" display="SIGMA"/>
    <hyperlink ref="C109" r:id="rId81" display="UNINETT"/>
    <hyperlink ref="C110" r:id="rId82" display="UIO"/>
    <hyperlink ref="C111" r:id="rId83" display="URA"/>
    <hyperlink ref="C112" r:id="rId84" display="UIT"/>
    <hyperlink ref="C114" r:id="rId85" display="CYFRONET"/>
    <hyperlink ref="C115" r:id="rId86" display="UWAR"/>
    <hyperlink ref="C116" r:id="rId87" display="ICBP"/>
    <hyperlink ref="C117" r:id="rId88" display="POLITECHNIKA WROCLAWSKA"/>
    <hyperlink ref="C119" r:id="rId89" display="LIP"/>
    <hyperlink ref="C121" r:id="rId90" display="IPB"/>
    <hyperlink ref="C123" r:id="rId91" display="ARNES"/>
    <hyperlink ref="C124" r:id="rId92" display="JSI"/>
    <hyperlink ref="C126" r:id="rId93" display="UI SAV"/>
    <hyperlink ref="C128" r:id="rId94" display="TUBITAK ULAKBIM"/>
    <hyperlink ref="C130" r:id="rId95" display="STFC"/>
    <hyperlink ref="C131" r:id="rId96" display="UNIVERSITY OF MANCHESTER"/>
    <hyperlink ref="C132" r:id="rId97" display="UG"/>
    <hyperlink ref="C133" r:id="rId98" display="Imperial"/>
    <hyperlink ref="C134" r:id="rId99" display="University of Oxford"/>
    <hyperlink ref="C135" r:id="rId100" display="UL"/>
    <hyperlink ref="C136" r:id="rId101" display="UE"/>
    <hyperlink ref="C137" r:id="rId102" display="QMUL"/>
    <hyperlink ref="C139" r:id="rId103" display="CERN"/>
    <hyperlink ref="C141" r:id="rId104" display="UCPH"/>
    <hyperlink ref="C143" r:id="rId105" display="EMBL"/>
    <hyperlink ref="C145" r:id="rId106" display="VR-SNIC"/>
    <hyperlink ref="C146" r:id="rId107" display="LIU"/>
    <hyperlink ref="C147" r:id="rId108" display="UMEA UNIVERSITET"/>
    <hyperlink ref="C148" r:id="rId109" display="KTH"/>
    <hyperlink ref="C149" r:id="rId110" display="CTHA"/>
    <hyperlink ref="C150" r:id="rId111" display="LU"/>
    <hyperlink ref="C151" r:id="rId112" display="UU"/>
    <hyperlink ref="C153" r:id="rId113" display="IMCS-UL"/>
    <hyperlink ref="C155" r:id="rId114" display="E-ARENA"/>
    <hyperlink ref="C156" r:id="rId115" display="RRCKI"/>
    <hyperlink ref="C157" r:id="rId116" display="SINP MSU"/>
    <hyperlink ref="C158" r:id="rId117" display="PNPI"/>
    <hyperlink ref="C159" r:id="rId118" display="JINR"/>
    <hyperlink ref="C160" r:id="rId119" display="ITEP"/>
    <hyperlink ref="C162" r:id="rId120" display="NORDUNET A/S"/>
    <hyperlink ref="C164" r:id="rId121" display="ASGC"/>
    <hyperlink ref="C166" r:id="rId122" display="ASTI"/>
    <hyperlink ref="C168" r:id="rId123" display="ITB"/>
    <hyperlink ref="C170" r:id="rId124" display="KEK"/>
    <hyperlink ref="C172" r:id="rId125" display="KISTI"/>
    <hyperlink ref="C174" r:id="rId126" display="UNIMELB"/>
    <hyperlink ref="C176" r:id="rId127" display="NUS"/>
    <hyperlink ref="C178" r:id="rId128" display="UPM"/>
    <hyperlink ref="C180" r:id="rId129" display="NSTDA"/>
    <hyperlink ref="C182" r:id="rId130" display="ICI"/>
    <hyperlink ref="C183" r:id="rId131" display="UPB"/>
    <hyperlink ref="C184" r:id="rId132" display="UVDT"/>
    <hyperlink ref="C185" r:id="rId133" display="UTC"/>
    <hyperlink ref="C186" r:id="rId134" display="INCAS"/>
    <hyperlink ref="C187" r:id="rId135" display="UB"/>
  </hyperlinks>
  <printOptions/>
  <pageMargins left="0.36" right="0.27" top="0.8661417322834646" bottom="0.9448818897637796" header="0.4724409448818898" footer="0.5511811023622047"/>
  <pageSetup fitToHeight="3" fitToWidth="1" horizontalDpi="600" verticalDpi="600" orientation="portrait" paperSize="9" scale="73" r:id="rId139"/>
  <headerFooter alignWithMargins="0">
    <oddHeader>&amp;LEGI-InSPIRE A3 FORM&amp;CFinal version appended to signed contract</oddHeader>
    <oddFooter>&amp;CPrepared by celine bitoune &amp;D&amp;RPage &amp;P</oddFooter>
  </headerFooter>
  <drawing r:id="rId138"/>
  <legacyDrawing r:id="rId13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1"/>
  <sheetViews>
    <sheetView showZeros="0" zoomScalePageLayoutView="0" workbookViewId="0" topLeftCell="A1">
      <pane xSplit="1" ySplit="2" topLeftCell="B6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3" sqref="H3"/>
    </sheetView>
  </sheetViews>
  <sheetFormatPr defaultColWidth="9.28125" defaultRowHeight="12.75"/>
  <cols>
    <col min="1" max="1" width="24.28125" style="62" customWidth="1"/>
    <col min="2" max="2" width="12.421875" style="64" customWidth="1"/>
    <col min="3" max="3" width="14.28125" style="64" customWidth="1"/>
    <col min="4" max="4" width="12.421875" style="64" customWidth="1"/>
    <col min="5" max="5" width="13.8515625" style="64" customWidth="1"/>
    <col min="6" max="6" width="12.421875" style="64" customWidth="1"/>
    <col min="7" max="7" width="13.8515625" style="64" customWidth="1"/>
    <col min="8" max="8" width="14.421875" style="64" customWidth="1"/>
    <col min="9" max="9" width="9.28125" style="65" customWidth="1"/>
    <col min="10" max="16384" width="9.28125" style="38" customWidth="1"/>
  </cols>
  <sheetData>
    <row r="1" spans="1:9" s="33" customFormat="1" ht="30">
      <c r="A1" s="257" t="s">
        <v>126</v>
      </c>
      <c r="B1" s="32" t="s">
        <v>127</v>
      </c>
      <c r="C1" s="32" t="s">
        <v>128</v>
      </c>
      <c r="D1" s="32" t="s">
        <v>129</v>
      </c>
      <c r="E1" s="32" t="s">
        <v>130</v>
      </c>
      <c r="F1" s="32" t="s">
        <v>131</v>
      </c>
      <c r="G1" s="32" t="s">
        <v>132</v>
      </c>
      <c r="H1" s="32" t="s">
        <v>133</v>
      </c>
      <c r="I1" s="258" t="s">
        <v>134</v>
      </c>
    </row>
    <row r="2" spans="1:9" s="33" customFormat="1" ht="15">
      <c r="A2" s="257"/>
      <c r="B2" s="32" t="s">
        <v>135</v>
      </c>
      <c r="C2" s="32" t="s">
        <v>136</v>
      </c>
      <c r="D2" s="32" t="s">
        <v>137</v>
      </c>
      <c r="E2" s="32" t="s">
        <v>138</v>
      </c>
      <c r="F2" s="32" t="s">
        <v>139</v>
      </c>
      <c r="G2" s="32" t="s">
        <v>140</v>
      </c>
      <c r="H2" s="32"/>
      <c r="I2" s="258"/>
    </row>
    <row r="3" spans="1:9" ht="15.75" thickBot="1">
      <c r="A3" s="34" t="s">
        <v>141</v>
      </c>
      <c r="B3" s="35"/>
      <c r="C3" s="36">
        <v>6126169.33333333</v>
      </c>
      <c r="D3" s="36">
        <v>0</v>
      </c>
      <c r="E3" s="36">
        <v>1940280.5</v>
      </c>
      <c r="F3" s="36">
        <v>746300</v>
      </c>
      <c r="G3" s="36">
        <f>SUM(C3:F3)</f>
        <v>8812749.83333333</v>
      </c>
      <c r="H3" s="36">
        <v>5455946.85</v>
      </c>
      <c r="I3" s="37" t="s">
        <v>142</v>
      </c>
    </row>
    <row r="4" spans="1:9" ht="15">
      <c r="A4" s="39" t="s">
        <v>143</v>
      </c>
      <c r="B4" s="40"/>
      <c r="C4" s="40">
        <v>99760</v>
      </c>
      <c r="D4" s="40">
        <v>0</v>
      </c>
      <c r="E4" s="40">
        <v>0</v>
      </c>
      <c r="F4" s="40">
        <v>64960</v>
      </c>
      <c r="G4" s="40">
        <v>164720</v>
      </c>
      <c r="H4" s="40">
        <v>54358</v>
      </c>
      <c r="I4" s="41">
        <f>ROUND(H4/(SUM($H$4:$H$6)),2)</f>
        <v>0.69</v>
      </c>
    </row>
    <row r="5" spans="1:9" ht="15">
      <c r="A5" s="42" t="s">
        <v>144</v>
      </c>
      <c r="B5" s="43"/>
      <c r="C5" s="44">
        <v>0</v>
      </c>
      <c r="D5" s="44">
        <v>0</v>
      </c>
      <c r="E5" s="44">
        <v>0</v>
      </c>
      <c r="F5" s="44">
        <v>0</v>
      </c>
      <c r="G5" s="44">
        <v>0</v>
      </c>
      <c r="H5" s="44">
        <v>0</v>
      </c>
      <c r="I5" s="45">
        <f>ROUND(H5/(SUM($H$4:$H$6)),2)</f>
        <v>0</v>
      </c>
    </row>
    <row r="6" spans="1:9" ht="15.75" thickBot="1">
      <c r="A6" s="34" t="s">
        <v>145</v>
      </c>
      <c r="B6" s="46"/>
      <c r="C6" s="35">
        <v>17877</v>
      </c>
      <c r="D6" s="35">
        <v>0</v>
      </c>
      <c r="E6" s="35">
        <v>0</v>
      </c>
      <c r="F6" s="35">
        <v>56612</v>
      </c>
      <c r="G6" s="35">
        <v>74489</v>
      </c>
      <c r="H6" s="35">
        <v>24582</v>
      </c>
      <c r="I6" s="47">
        <f>ROUND(H6/(SUM($H$4:$H$6)),2)</f>
        <v>0.31</v>
      </c>
    </row>
    <row r="7" spans="1:9" ht="15">
      <c r="A7" s="39" t="s">
        <v>146</v>
      </c>
      <c r="B7" s="48"/>
      <c r="C7" s="40">
        <v>97689</v>
      </c>
      <c r="D7" s="40">
        <v>0</v>
      </c>
      <c r="E7" s="40">
        <v>0</v>
      </c>
      <c r="F7" s="40">
        <v>659404</v>
      </c>
      <c r="G7" s="40">
        <v>757093</v>
      </c>
      <c r="H7" s="40">
        <v>249842</v>
      </c>
      <c r="I7" s="41">
        <f>ROUNDDOWN(H7/(SUM($H$7:$H$9)),2)</f>
        <v>0.88</v>
      </c>
    </row>
    <row r="8" spans="1:9" ht="15">
      <c r="A8" s="42" t="s">
        <v>147</v>
      </c>
      <c r="B8" s="43"/>
      <c r="C8" s="44">
        <v>0</v>
      </c>
      <c r="D8" s="44">
        <v>0</v>
      </c>
      <c r="E8" s="44">
        <v>0</v>
      </c>
      <c r="F8" s="44">
        <v>48844</v>
      </c>
      <c r="G8" s="44">
        <v>48844</v>
      </c>
      <c r="H8" s="44">
        <v>16119</v>
      </c>
      <c r="I8" s="41">
        <f>ROUND(H8/(SUM($H$7:$H$9)),2)</f>
        <v>0.06</v>
      </c>
    </row>
    <row r="9" spans="1:9" ht="15.75" thickBot="1">
      <c r="A9" s="34" t="s">
        <v>148</v>
      </c>
      <c r="B9" s="46"/>
      <c r="C9" s="35">
        <v>0</v>
      </c>
      <c r="D9" s="35">
        <v>0</v>
      </c>
      <c r="E9" s="35">
        <v>0</v>
      </c>
      <c r="F9" s="35">
        <v>48844</v>
      </c>
      <c r="G9" s="35">
        <v>48844</v>
      </c>
      <c r="H9" s="35">
        <v>16119</v>
      </c>
      <c r="I9" s="47">
        <f>ROUND(H9/(SUM($H$7:$H$9)),2)</f>
        <v>0.06</v>
      </c>
    </row>
    <row r="10" spans="1:9" ht="15.75" thickBot="1">
      <c r="A10" s="49" t="s">
        <v>149</v>
      </c>
      <c r="B10" s="50"/>
      <c r="C10" s="51">
        <v>0</v>
      </c>
      <c r="D10" s="51">
        <v>0</v>
      </c>
      <c r="E10" s="51">
        <v>0</v>
      </c>
      <c r="F10" s="51">
        <v>99840</v>
      </c>
      <c r="G10" s="51">
        <v>99840</v>
      </c>
      <c r="H10" s="51">
        <v>32947</v>
      </c>
      <c r="I10" s="52" t="s">
        <v>142</v>
      </c>
    </row>
    <row r="11" spans="1:9" ht="15">
      <c r="A11" s="39" t="s">
        <v>150</v>
      </c>
      <c r="B11" s="48"/>
      <c r="C11" s="40">
        <v>97377</v>
      </c>
      <c r="D11" s="40">
        <v>0</v>
      </c>
      <c r="E11" s="40">
        <v>0</v>
      </c>
      <c r="F11" s="40">
        <v>417330</v>
      </c>
      <c r="G11" s="40">
        <v>514707</v>
      </c>
      <c r="H11" s="40">
        <v>169853</v>
      </c>
      <c r="I11" s="41">
        <f>ROUND(H11/(SUM($H$11:$H$13)),2)</f>
        <v>0.5</v>
      </c>
    </row>
    <row r="12" spans="1:9" ht="15">
      <c r="A12" s="42" t="s">
        <v>151</v>
      </c>
      <c r="B12" s="43"/>
      <c r="C12" s="44">
        <v>47718</v>
      </c>
      <c r="D12" s="44">
        <v>0</v>
      </c>
      <c r="E12" s="44">
        <v>0</v>
      </c>
      <c r="F12" s="44">
        <v>405606</v>
      </c>
      <c r="G12" s="44">
        <v>453324</v>
      </c>
      <c r="H12" s="44">
        <v>107523</v>
      </c>
      <c r="I12" s="41">
        <f>ROUND(H12/(SUM($H$11:$H$13)),2)</f>
        <v>0.32</v>
      </c>
    </row>
    <row r="13" spans="1:9" ht="15.75" thickBot="1">
      <c r="A13" s="34" t="s">
        <v>152</v>
      </c>
      <c r="B13" s="46"/>
      <c r="C13" s="35">
        <v>77888</v>
      </c>
      <c r="D13" s="35">
        <v>0</v>
      </c>
      <c r="E13" s="35">
        <v>0</v>
      </c>
      <c r="F13" s="35">
        <v>175248</v>
      </c>
      <c r="G13" s="35">
        <v>253136</v>
      </c>
      <c r="H13" s="35">
        <v>60041</v>
      </c>
      <c r="I13" s="41">
        <f>ROUND(H13/(SUM($H$11:$H$13)),2)</f>
        <v>0.18</v>
      </c>
    </row>
    <row r="14" spans="1:9" ht="15.75" thickBot="1">
      <c r="A14" s="49" t="s">
        <v>153</v>
      </c>
      <c r="B14" s="53"/>
      <c r="C14" s="51">
        <v>138240</v>
      </c>
      <c r="D14" s="51">
        <v>0</v>
      </c>
      <c r="E14" s="51">
        <v>0</v>
      </c>
      <c r="F14" s="51">
        <v>414720</v>
      </c>
      <c r="G14" s="51">
        <v>552960</v>
      </c>
      <c r="H14" s="51">
        <v>182477</v>
      </c>
      <c r="I14" s="52" t="s">
        <v>142</v>
      </c>
    </row>
    <row r="15" spans="1:9" ht="15.75" thickBot="1">
      <c r="A15" s="49" t="s">
        <v>154</v>
      </c>
      <c r="B15" s="53"/>
      <c r="C15" s="51">
        <v>267840</v>
      </c>
      <c r="D15" s="51">
        <v>0</v>
      </c>
      <c r="E15" s="51">
        <v>0</v>
      </c>
      <c r="F15" s="51">
        <v>1488000</v>
      </c>
      <c r="G15" s="51">
        <v>1755840</v>
      </c>
      <c r="H15" s="51">
        <v>523478</v>
      </c>
      <c r="I15" s="52" t="s">
        <v>142</v>
      </c>
    </row>
    <row r="16" spans="1:9" ht="15">
      <c r="A16" s="39" t="s">
        <v>155</v>
      </c>
      <c r="B16" s="40">
        <v>423376</v>
      </c>
      <c r="C16" s="40">
        <v>501745</v>
      </c>
      <c r="D16" s="40">
        <v>0</v>
      </c>
      <c r="E16" s="40">
        <v>0</v>
      </c>
      <c r="F16" s="40">
        <v>1807905</v>
      </c>
      <c r="G16" s="40">
        <v>2733026</v>
      </c>
      <c r="H16" s="40">
        <v>807364</v>
      </c>
      <c r="I16" s="41">
        <f>ROUND(H16/(SUM($H$16:$H$23)),2)</f>
        <v>0.53</v>
      </c>
    </row>
    <row r="17" spans="1:9" ht="15">
      <c r="A17" s="42" t="s">
        <v>156</v>
      </c>
      <c r="B17" s="54"/>
      <c r="C17" s="44">
        <v>81072</v>
      </c>
      <c r="D17" s="44">
        <v>0</v>
      </c>
      <c r="E17" s="44">
        <v>0</v>
      </c>
      <c r="F17" s="44">
        <v>360432</v>
      </c>
      <c r="G17" s="44">
        <v>441504</v>
      </c>
      <c r="H17" s="44">
        <v>103622</v>
      </c>
      <c r="I17" s="41">
        <f aca="true" t="shared" si="0" ref="I17:I23">ROUND(H17/(SUM($H$16:$H$23)),2)</f>
        <v>0.07</v>
      </c>
    </row>
    <row r="18" spans="1:9" ht="15">
      <c r="A18" s="42" t="s">
        <v>157</v>
      </c>
      <c r="B18" s="54"/>
      <c r="C18" s="44">
        <v>26686</v>
      </c>
      <c r="D18" s="44">
        <v>0</v>
      </c>
      <c r="E18" s="44">
        <v>0</v>
      </c>
      <c r="F18" s="44">
        <v>447439</v>
      </c>
      <c r="G18" s="44">
        <v>474125</v>
      </c>
      <c r="H18" s="44">
        <v>139382</v>
      </c>
      <c r="I18" s="41">
        <f t="shared" si="0"/>
        <v>0.09</v>
      </c>
    </row>
    <row r="19" spans="1:9" ht="15">
      <c r="A19" s="42" t="s">
        <v>158</v>
      </c>
      <c r="B19" s="54"/>
      <c r="C19" s="44">
        <v>29726</v>
      </c>
      <c r="D19" s="44">
        <v>0</v>
      </c>
      <c r="E19" s="44">
        <v>0</v>
      </c>
      <c r="F19" s="44">
        <v>405360</v>
      </c>
      <c r="G19" s="44">
        <v>435086</v>
      </c>
      <c r="H19" s="44">
        <v>141784</v>
      </c>
      <c r="I19" s="41">
        <f t="shared" si="0"/>
        <v>0.09</v>
      </c>
    </row>
    <row r="20" spans="1:9" ht="15">
      <c r="A20" s="42" t="s">
        <v>159</v>
      </c>
      <c r="B20" s="54"/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1">
        <f t="shared" si="0"/>
        <v>0</v>
      </c>
    </row>
    <row r="21" spans="1:9" ht="15">
      <c r="A21" s="42" t="s">
        <v>160</v>
      </c>
      <c r="B21" s="54"/>
      <c r="C21" s="44">
        <v>106745</v>
      </c>
      <c r="D21" s="44">
        <v>0</v>
      </c>
      <c r="E21" s="44">
        <v>0</v>
      </c>
      <c r="F21" s="44">
        <v>418973</v>
      </c>
      <c r="G21" s="44">
        <v>525718</v>
      </c>
      <c r="H21" s="44">
        <v>190300</v>
      </c>
      <c r="I21" s="41">
        <f t="shared" si="0"/>
        <v>0.13</v>
      </c>
    </row>
    <row r="22" spans="1:9" ht="15">
      <c r="A22" s="42" t="s">
        <v>161</v>
      </c>
      <c r="B22" s="54">
        <v>162144</v>
      </c>
      <c r="C22" s="44">
        <v>0</v>
      </c>
      <c r="D22" s="44">
        <v>0</v>
      </c>
      <c r="E22" s="44">
        <v>0</v>
      </c>
      <c r="F22" s="44">
        <v>230604</v>
      </c>
      <c r="G22" s="44">
        <v>392748</v>
      </c>
      <c r="H22" s="44">
        <v>139195</v>
      </c>
      <c r="I22" s="41">
        <f t="shared" si="0"/>
        <v>0.09</v>
      </c>
    </row>
    <row r="23" spans="1:9" ht="15.75" thickBot="1">
      <c r="A23" s="34" t="s">
        <v>162</v>
      </c>
      <c r="B23" s="55"/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41">
        <f t="shared" si="0"/>
        <v>0</v>
      </c>
    </row>
    <row r="24" spans="1:9" ht="15.75" thickBot="1">
      <c r="A24" s="49" t="s">
        <v>163</v>
      </c>
      <c r="B24" s="53"/>
      <c r="C24" s="51">
        <v>0</v>
      </c>
      <c r="D24" s="51">
        <v>0</v>
      </c>
      <c r="E24" s="51">
        <v>0</v>
      </c>
      <c r="F24" s="51">
        <v>289680</v>
      </c>
      <c r="G24" s="51">
        <v>289680</v>
      </c>
      <c r="H24" s="51">
        <v>95594</v>
      </c>
      <c r="I24" s="56" t="s">
        <v>142</v>
      </c>
    </row>
    <row r="25" spans="1:9" ht="15">
      <c r="A25" s="39" t="s">
        <v>164</v>
      </c>
      <c r="B25" s="57"/>
      <c r="C25" s="40">
        <v>297143</v>
      </c>
      <c r="D25" s="40">
        <v>0</v>
      </c>
      <c r="E25" s="40">
        <v>0</v>
      </c>
      <c r="F25" s="40">
        <v>1204212</v>
      </c>
      <c r="G25" s="40">
        <v>1501355</v>
      </c>
      <c r="H25" s="40">
        <v>455802</v>
      </c>
      <c r="I25" s="41">
        <f>ROUNDDOWN(H25/(SUM($H$25:$H$32)),2)</f>
        <v>0.29</v>
      </c>
    </row>
    <row r="26" spans="1:9" ht="15">
      <c r="A26" s="42" t="s">
        <v>165</v>
      </c>
      <c r="B26" s="54">
        <v>237283</v>
      </c>
      <c r="C26" s="44">
        <v>0</v>
      </c>
      <c r="D26" s="44">
        <v>0</v>
      </c>
      <c r="E26" s="44">
        <v>0</v>
      </c>
      <c r="F26" s="44">
        <v>575232</v>
      </c>
      <c r="G26" s="44">
        <v>812515</v>
      </c>
      <c r="H26" s="44">
        <v>288073</v>
      </c>
      <c r="I26" s="41">
        <f>ROUNDDOWN(H26/(SUM($H$25:$H$32)),2)</f>
        <v>0.18</v>
      </c>
    </row>
    <row r="27" spans="1:9" ht="15">
      <c r="A27" s="42" t="s">
        <v>166</v>
      </c>
      <c r="B27" s="54"/>
      <c r="C27" s="44">
        <v>0</v>
      </c>
      <c r="D27" s="44">
        <v>0</v>
      </c>
      <c r="E27" s="44">
        <v>0</v>
      </c>
      <c r="F27" s="44">
        <v>373900</v>
      </c>
      <c r="G27" s="44">
        <v>373900</v>
      </c>
      <c r="H27" s="44">
        <v>134184</v>
      </c>
      <c r="I27" s="41">
        <f aca="true" t="shared" si="1" ref="I27:I32">ROUND(H27/(SUM($H$25:$H$32)),2)</f>
        <v>0.09</v>
      </c>
    </row>
    <row r="28" spans="1:9" ht="15">
      <c r="A28" s="42" t="s">
        <v>167</v>
      </c>
      <c r="B28" s="54"/>
      <c r="C28" s="44">
        <v>0</v>
      </c>
      <c r="D28" s="44">
        <v>0</v>
      </c>
      <c r="E28" s="44">
        <v>0</v>
      </c>
      <c r="F28" s="44">
        <v>437895</v>
      </c>
      <c r="G28" s="44">
        <v>437895</v>
      </c>
      <c r="H28" s="44">
        <v>154358</v>
      </c>
      <c r="I28" s="41">
        <f t="shared" si="1"/>
        <v>0.1</v>
      </c>
    </row>
    <row r="29" spans="1:9" ht="15">
      <c r="A29" s="42" t="s">
        <v>168</v>
      </c>
      <c r="B29" s="54"/>
      <c r="C29" s="44">
        <v>281504</v>
      </c>
      <c r="D29" s="44">
        <v>0</v>
      </c>
      <c r="E29" s="44">
        <v>0</v>
      </c>
      <c r="F29" s="44">
        <v>218948</v>
      </c>
      <c r="G29" s="44">
        <v>500452</v>
      </c>
      <c r="H29" s="44">
        <v>157642</v>
      </c>
      <c r="I29" s="41">
        <f t="shared" si="1"/>
        <v>0.1</v>
      </c>
    </row>
    <row r="30" spans="1:9" ht="15">
      <c r="A30" s="42" t="s">
        <v>169</v>
      </c>
      <c r="B30" s="54"/>
      <c r="C30" s="44">
        <v>0</v>
      </c>
      <c r="D30" s="44">
        <v>0</v>
      </c>
      <c r="E30" s="44">
        <v>0</v>
      </c>
      <c r="F30" s="44">
        <v>373900</v>
      </c>
      <c r="G30" s="44">
        <v>373900</v>
      </c>
      <c r="H30" s="44">
        <v>134184</v>
      </c>
      <c r="I30" s="41">
        <f t="shared" si="1"/>
        <v>0.09</v>
      </c>
    </row>
    <row r="31" spans="1:9" ht="15">
      <c r="A31" s="42" t="s">
        <v>170</v>
      </c>
      <c r="B31" s="54"/>
      <c r="C31" s="44">
        <v>0</v>
      </c>
      <c r="D31" s="44">
        <v>0</v>
      </c>
      <c r="E31" s="44">
        <v>0</v>
      </c>
      <c r="F31" s="44">
        <v>330758</v>
      </c>
      <c r="G31" s="44">
        <v>330758</v>
      </c>
      <c r="H31" s="44">
        <v>118701</v>
      </c>
      <c r="I31" s="41">
        <f t="shared" si="1"/>
        <v>0.08</v>
      </c>
    </row>
    <row r="32" spans="1:9" ht="15.75" thickBot="1">
      <c r="A32" s="34" t="s">
        <v>171</v>
      </c>
      <c r="B32" s="55"/>
      <c r="C32" s="35">
        <v>0</v>
      </c>
      <c r="D32" s="35">
        <v>0</v>
      </c>
      <c r="E32" s="35">
        <v>0</v>
      </c>
      <c r="F32" s="35">
        <v>287616</v>
      </c>
      <c r="G32" s="35">
        <v>287616</v>
      </c>
      <c r="H32" s="35">
        <v>103218</v>
      </c>
      <c r="I32" s="58">
        <f t="shared" si="1"/>
        <v>0.07</v>
      </c>
    </row>
    <row r="33" spans="1:9" ht="15.75" thickBot="1">
      <c r="A33" s="49" t="s">
        <v>172</v>
      </c>
      <c r="B33" s="53"/>
      <c r="C33" s="51">
        <v>423004</v>
      </c>
      <c r="D33" s="51">
        <v>0</v>
      </c>
      <c r="E33" s="51">
        <v>0</v>
      </c>
      <c r="F33" s="51">
        <v>1072985</v>
      </c>
      <c r="G33" s="51">
        <v>1495989</v>
      </c>
      <c r="H33" s="51">
        <v>487692</v>
      </c>
      <c r="I33" s="56" t="s">
        <v>142</v>
      </c>
    </row>
    <row r="34" spans="1:9" ht="15">
      <c r="A34" s="39" t="s">
        <v>173</v>
      </c>
      <c r="B34" s="57">
        <v>587520</v>
      </c>
      <c r="C34" s="40">
        <v>648000</v>
      </c>
      <c r="D34" s="40">
        <v>0</v>
      </c>
      <c r="E34" s="40">
        <v>0</v>
      </c>
      <c r="F34" s="40">
        <v>3516480</v>
      </c>
      <c r="G34" s="40">
        <v>4752000</v>
      </c>
      <c r="H34" s="40">
        <v>1155638</v>
      </c>
      <c r="I34" s="41">
        <f>ROUNDDOWN(H34/(SUM($H$34:$H$44)),2)</f>
        <v>0.7</v>
      </c>
    </row>
    <row r="35" spans="1:9" ht="15">
      <c r="A35" s="42" t="s">
        <v>174</v>
      </c>
      <c r="B35" s="54"/>
      <c r="C35" s="44">
        <v>181440</v>
      </c>
      <c r="D35" s="44">
        <v>0</v>
      </c>
      <c r="E35" s="44">
        <v>0</v>
      </c>
      <c r="F35" s="44">
        <v>250560</v>
      </c>
      <c r="G35" s="44">
        <v>432000</v>
      </c>
      <c r="H35" s="44">
        <v>240000</v>
      </c>
      <c r="I35" s="41">
        <f aca="true" t="shared" si="2" ref="I35:I44">ROUND(H35/(SUM($H$34:$H$44)),2)</f>
        <v>0.15</v>
      </c>
    </row>
    <row r="36" spans="1:9" ht="15">
      <c r="A36" s="42" t="s">
        <v>175</v>
      </c>
      <c r="B36" s="54"/>
      <c r="C36" s="44">
        <v>95040</v>
      </c>
      <c r="D36" s="44">
        <v>0</v>
      </c>
      <c r="E36" s="44">
        <v>0</v>
      </c>
      <c r="F36" s="44">
        <v>336960</v>
      </c>
      <c r="G36" s="44">
        <v>432000</v>
      </c>
      <c r="H36" s="44">
        <v>240000</v>
      </c>
      <c r="I36" s="41">
        <f t="shared" si="2"/>
        <v>0.15</v>
      </c>
    </row>
    <row r="37" spans="1:9" ht="15">
      <c r="A37" s="42" t="s">
        <v>176</v>
      </c>
      <c r="B37" s="54"/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1">
        <f t="shared" si="2"/>
        <v>0</v>
      </c>
    </row>
    <row r="38" spans="1:9" ht="15">
      <c r="A38" s="42" t="s">
        <v>177</v>
      </c>
      <c r="B38" s="54"/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1">
        <f t="shared" si="2"/>
        <v>0</v>
      </c>
    </row>
    <row r="39" spans="1:9" ht="15">
      <c r="A39" s="42" t="s">
        <v>178</v>
      </c>
      <c r="B39" s="54"/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1">
        <f t="shared" si="2"/>
        <v>0</v>
      </c>
    </row>
    <row r="40" spans="1:9" ht="15">
      <c r="A40" s="42" t="s">
        <v>179</v>
      </c>
      <c r="B40" s="54"/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1">
        <f t="shared" si="2"/>
        <v>0</v>
      </c>
    </row>
    <row r="41" spans="1:9" ht="15">
      <c r="A41" s="42" t="s">
        <v>180</v>
      </c>
      <c r="B41" s="54"/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1">
        <f t="shared" si="2"/>
        <v>0</v>
      </c>
    </row>
    <row r="42" spans="1:9" ht="15">
      <c r="A42" s="42" t="s">
        <v>181</v>
      </c>
      <c r="B42" s="54"/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1">
        <f t="shared" si="2"/>
        <v>0</v>
      </c>
    </row>
    <row r="43" spans="1:9" ht="15">
      <c r="A43" s="42" t="s">
        <v>182</v>
      </c>
      <c r="B43" s="54"/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1">
        <f t="shared" si="2"/>
        <v>0</v>
      </c>
    </row>
    <row r="44" spans="1:9" ht="15.75" thickBot="1">
      <c r="A44" s="34" t="s">
        <v>183</v>
      </c>
      <c r="B44" s="55"/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47">
        <f t="shared" si="2"/>
        <v>0</v>
      </c>
    </row>
    <row r="45" spans="1:9" ht="15.75" thickBot="1">
      <c r="A45" s="49" t="s">
        <v>184</v>
      </c>
      <c r="B45" s="53"/>
      <c r="C45" s="51">
        <v>14760</v>
      </c>
      <c r="D45" s="51">
        <v>0</v>
      </c>
      <c r="E45" s="51">
        <v>0</v>
      </c>
      <c r="F45" s="51">
        <v>46740</v>
      </c>
      <c r="G45" s="51">
        <v>61500</v>
      </c>
      <c r="H45" s="51">
        <v>20295</v>
      </c>
      <c r="I45" s="52" t="s">
        <v>142</v>
      </c>
    </row>
    <row r="46" spans="1:9" ht="15">
      <c r="A46" s="39" t="s">
        <v>185</v>
      </c>
      <c r="B46" s="57">
        <v>92080</v>
      </c>
      <c r="C46" s="40">
        <v>270900</v>
      </c>
      <c r="D46" s="40">
        <v>0</v>
      </c>
      <c r="E46" s="40">
        <v>0</v>
      </c>
      <c r="F46" s="40">
        <v>2082060</v>
      </c>
      <c r="G46" s="40">
        <v>2445040</v>
      </c>
      <c r="H46" s="40">
        <v>675857</v>
      </c>
      <c r="I46" s="41">
        <f>ROUND(H46/(SUM($H$46:$H$55)),2)</f>
        <v>0.77</v>
      </c>
    </row>
    <row r="47" spans="1:9" ht="15">
      <c r="A47" s="42" t="s">
        <v>186</v>
      </c>
      <c r="B47" s="54"/>
      <c r="C47" s="44">
        <v>0</v>
      </c>
      <c r="D47" s="44">
        <v>0</v>
      </c>
      <c r="E47" s="44">
        <v>0</v>
      </c>
      <c r="F47" s="44">
        <v>82560</v>
      </c>
      <c r="G47" s="44">
        <v>82560</v>
      </c>
      <c r="H47" s="44">
        <v>30650</v>
      </c>
      <c r="I47" s="41">
        <f>ROUNDUP(H47/(SUM($H$46:$H$55)),2)</f>
        <v>0.04</v>
      </c>
    </row>
    <row r="48" spans="1:9" ht="15">
      <c r="A48" s="42" t="s">
        <v>187</v>
      </c>
      <c r="B48" s="54"/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1">
        <f aca="true" t="shared" si="3" ref="I48:I55">ROUND(H48/(SUM($H$46:$H$55)),2)</f>
        <v>0</v>
      </c>
    </row>
    <row r="49" spans="1:9" ht="15">
      <c r="A49" s="42" t="s">
        <v>188</v>
      </c>
      <c r="B49" s="54"/>
      <c r="C49" s="44">
        <v>0</v>
      </c>
      <c r="D49" s="44">
        <v>0</v>
      </c>
      <c r="E49" s="44">
        <v>0</v>
      </c>
      <c r="F49" s="44">
        <v>96320</v>
      </c>
      <c r="G49" s="44">
        <v>96320</v>
      </c>
      <c r="H49" s="44">
        <v>35759</v>
      </c>
      <c r="I49" s="41">
        <f t="shared" si="3"/>
        <v>0.04</v>
      </c>
    </row>
    <row r="50" spans="1:9" ht="15">
      <c r="A50" s="42" t="s">
        <v>189</v>
      </c>
      <c r="B50" s="54"/>
      <c r="C50" s="44">
        <v>0</v>
      </c>
      <c r="D50" s="44">
        <v>0</v>
      </c>
      <c r="E50" s="44">
        <v>0</v>
      </c>
      <c r="F50" s="44">
        <v>82560</v>
      </c>
      <c r="G50" s="44">
        <v>82560</v>
      </c>
      <c r="H50" s="44">
        <v>30650</v>
      </c>
      <c r="I50" s="41">
        <f t="shared" si="3"/>
        <v>0.03</v>
      </c>
    </row>
    <row r="51" spans="1:9" ht="15">
      <c r="A51" s="42" t="s">
        <v>190</v>
      </c>
      <c r="B51" s="54"/>
      <c r="C51" s="44">
        <v>0</v>
      </c>
      <c r="D51" s="44">
        <v>0</v>
      </c>
      <c r="E51" s="44">
        <v>0</v>
      </c>
      <c r="F51" s="44">
        <v>47300</v>
      </c>
      <c r="G51" s="44">
        <v>47300</v>
      </c>
      <c r="H51" s="44">
        <v>28096</v>
      </c>
      <c r="I51" s="41">
        <f t="shared" si="3"/>
        <v>0.03</v>
      </c>
    </row>
    <row r="52" spans="1:9" ht="15">
      <c r="A52" s="42" t="s">
        <v>191</v>
      </c>
      <c r="B52" s="54"/>
      <c r="C52" s="44">
        <v>82560</v>
      </c>
      <c r="D52" s="44">
        <v>0</v>
      </c>
      <c r="E52" s="44">
        <v>0</v>
      </c>
      <c r="F52" s="44">
        <v>0</v>
      </c>
      <c r="G52" s="44">
        <v>82560</v>
      </c>
      <c r="H52" s="44">
        <v>23220</v>
      </c>
      <c r="I52" s="41">
        <f t="shared" si="3"/>
        <v>0.03</v>
      </c>
    </row>
    <row r="53" spans="1:9" ht="15">
      <c r="A53" s="42" t="s">
        <v>192</v>
      </c>
      <c r="B53" s="54"/>
      <c r="C53" s="44">
        <v>0</v>
      </c>
      <c r="D53" s="44">
        <v>0</v>
      </c>
      <c r="E53" s="44">
        <v>0</v>
      </c>
      <c r="F53" s="44">
        <v>103200</v>
      </c>
      <c r="G53" s="44">
        <v>103200</v>
      </c>
      <c r="H53" s="44">
        <v>38313</v>
      </c>
      <c r="I53" s="41">
        <f t="shared" si="3"/>
        <v>0.04</v>
      </c>
    </row>
    <row r="54" spans="1:9" ht="15">
      <c r="A54" s="42" t="s">
        <v>193</v>
      </c>
      <c r="B54" s="54"/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1">
        <f t="shared" si="3"/>
        <v>0</v>
      </c>
    </row>
    <row r="55" spans="1:9" ht="15.75" thickBot="1">
      <c r="A55" s="34" t="s">
        <v>194</v>
      </c>
      <c r="B55" s="55"/>
      <c r="C55" s="35">
        <v>0</v>
      </c>
      <c r="D55" s="35">
        <v>0</v>
      </c>
      <c r="E55" s="35">
        <v>0</v>
      </c>
      <c r="F55" s="35">
        <v>55040</v>
      </c>
      <c r="G55" s="35">
        <v>55040</v>
      </c>
      <c r="H55" s="35">
        <v>20434</v>
      </c>
      <c r="I55" s="58">
        <f t="shared" si="3"/>
        <v>0.02</v>
      </c>
    </row>
    <row r="56" spans="1:9" ht="15.75" thickBot="1">
      <c r="A56" s="49" t="s">
        <v>195</v>
      </c>
      <c r="B56" s="53">
        <v>74400</v>
      </c>
      <c r="C56" s="51">
        <v>0</v>
      </c>
      <c r="D56" s="51">
        <v>0</v>
      </c>
      <c r="E56" s="51">
        <v>0</v>
      </c>
      <c r="F56" s="51">
        <v>411680</v>
      </c>
      <c r="G56" s="51">
        <v>486080</v>
      </c>
      <c r="H56" s="51">
        <v>152322</v>
      </c>
      <c r="I56" s="56" t="s">
        <v>142</v>
      </c>
    </row>
    <row r="57" spans="1:9" ht="15">
      <c r="A57" s="39" t="s">
        <v>196</v>
      </c>
      <c r="B57" s="57"/>
      <c r="C57" s="40">
        <v>19620</v>
      </c>
      <c r="D57" s="40">
        <v>0</v>
      </c>
      <c r="E57" s="40">
        <v>0</v>
      </c>
      <c r="F57" s="40">
        <v>239364</v>
      </c>
      <c r="G57" s="40">
        <v>258984</v>
      </c>
      <c r="H57" s="40">
        <v>90644</v>
      </c>
      <c r="I57" s="41">
        <f>ROUNDDOWN(H57/(SUM($H$57:$H$59)),2)</f>
        <v>0.39</v>
      </c>
    </row>
    <row r="58" spans="1:9" ht="15">
      <c r="A58" s="42" t="s">
        <v>197</v>
      </c>
      <c r="B58" s="54"/>
      <c r="C58" s="44">
        <v>60720</v>
      </c>
      <c r="D58" s="44">
        <v>0</v>
      </c>
      <c r="E58" s="44">
        <v>0</v>
      </c>
      <c r="F58" s="44">
        <v>138000</v>
      </c>
      <c r="G58" s="44">
        <v>198720</v>
      </c>
      <c r="H58" s="44">
        <v>65578</v>
      </c>
      <c r="I58" s="41">
        <f>ROUND(H58/(SUM($H$57:$H$59)),2)</f>
        <v>0.29</v>
      </c>
    </row>
    <row r="59" spans="1:9" ht="15.75" thickBot="1">
      <c r="A59" s="34" t="s">
        <v>198</v>
      </c>
      <c r="B59" s="55"/>
      <c r="C59" s="35">
        <v>97152</v>
      </c>
      <c r="D59" s="35">
        <v>0</v>
      </c>
      <c r="E59" s="35">
        <v>0</v>
      </c>
      <c r="F59" s="35">
        <v>121440</v>
      </c>
      <c r="G59" s="35">
        <v>218592</v>
      </c>
      <c r="H59" s="35">
        <v>72135</v>
      </c>
      <c r="I59" s="58">
        <f>ROUND(H59/(SUM($H$57:$H$59)),2)</f>
        <v>0.32</v>
      </c>
    </row>
    <row r="60" spans="1:9" ht="15.75" thickBot="1">
      <c r="A60" s="49" t="s">
        <v>199</v>
      </c>
      <c r="B60" s="53"/>
      <c r="C60" s="51">
        <v>67984</v>
      </c>
      <c r="D60" s="51">
        <v>0</v>
      </c>
      <c r="E60" s="51">
        <v>0</v>
      </c>
      <c r="F60" s="51">
        <v>388480</v>
      </c>
      <c r="G60" s="51">
        <v>456464</v>
      </c>
      <c r="H60" s="51">
        <v>433944</v>
      </c>
      <c r="I60" s="56" t="s">
        <v>142</v>
      </c>
    </row>
    <row r="61" spans="1:9" ht="15.75" thickBot="1">
      <c r="A61" s="49" t="s">
        <v>200</v>
      </c>
      <c r="B61" s="53"/>
      <c r="C61" s="51">
        <v>219422</v>
      </c>
      <c r="D61" s="51">
        <v>0</v>
      </c>
      <c r="E61" s="51">
        <v>0</v>
      </c>
      <c r="F61" s="51">
        <v>322680</v>
      </c>
      <c r="G61" s="51">
        <v>542102</v>
      </c>
      <c r="H61" s="51">
        <v>178893</v>
      </c>
      <c r="I61" s="52" t="s">
        <v>142</v>
      </c>
    </row>
    <row r="62" spans="1:9" ht="15">
      <c r="A62" s="39" t="s">
        <v>201</v>
      </c>
      <c r="B62" s="57">
        <v>368560</v>
      </c>
      <c r="C62" s="40">
        <v>442272</v>
      </c>
      <c r="D62" s="40">
        <v>0</v>
      </c>
      <c r="E62" s="40">
        <v>0</v>
      </c>
      <c r="F62" s="40">
        <v>3722456</v>
      </c>
      <c r="G62" s="40">
        <v>4533288</v>
      </c>
      <c r="H62" s="40">
        <v>1477263</v>
      </c>
      <c r="I62" s="41">
        <f>ROUNDDOWN(H62/(SUM($H$62:$H$71)),2)</f>
        <v>0.85</v>
      </c>
    </row>
    <row r="63" spans="1:9" ht="15">
      <c r="A63" s="42" t="s">
        <v>202</v>
      </c>
      <c r="B63" s="54"/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1">
        <f aca="true" t="shared" si="4" ref="I63:I71">ROUND(H63/(SUM($H$62:$H$71)),2)</f>
        <v>0</v>
      </c>
    </row>
    <row r="64" spans="1:9" ht="15">
      <c r="A64" s="42" t="s">
        <v>203</v>
      </c>
      <c r="B64" s="54"/>
      <c r="C64" s="44">
        <v>0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1">
        <f t="shared" si="4"/>
        <v>0</v>
      </c>
    </row>
    <row r="65" spans="1:9" ht="15">
      <c r="A65" s="42" t="s">
        <v>204</v>
      </c>
      <c r="B65" s="54"/>
      <c r="C65" s="44">
        <v>0</v>
      </c>
      <c r="D65" s="44">
        <v>0</v>
      </c>
      <c r="E65" s="44">
        <v>0</v>
      </c>
      <c r="F65" s="44">
        <v>221136</v>
      </c>
      <c r="G65" s="44">
        <v>221136</v>
      </c>
      <c r="H65" s="44">
        <v>88454</v>
      </c>
      <c r="I65" s="41">
        <f t="shared" si="4"/>
        <v>0.05</v>
      </c>
    </row>
    <row r="66" spans="1:9" ht="15">
      <c r="A66" s="42" t="s">
        <v>205</v>
      </c>
      <c r="B66" s="54"/>
      <c r="C66" s="44">
        <v>0</v>
      </c>
      <c r="D66" s="44">
        <v>0</v>
      </c>
      <c r="E66" s="44">
        <v>0</v>
      </c>
      <c r="F66" s="44">
        <v>0</v>
      </c>
      <c r="G66" s="44">
        <v>0</v>
      </c>
      <c r="H66" s="44">
        <v>0</v>
      </c>
      <c r="I66" s="41">
        <f t="shared" si="4"/>
        <v>0</v>
      </c>
    </row>
    <row r="67" spans="1:9" ht="15">
      <c r="A67" s="42" t="s">
        <v>206</v>
      </c>
      <c r="B67" s="54"/>
      <c r="C67" s="44">
        <v>0</v>
      </c>
      <c r="D67" s="44">
        <v>0</v>
      </c>
      <c r="E67" s="44">
        <v>0</v>
      </c>
      <c r="F67" s="44">
        <v>176909</v>
      </c>
      <c r="G67" s="44">
        <v>176909</v>
      </c>
      <c r="H67" s="44">
        <v>51304</v>
      </c>
      <c r="I67" s="41">
        <f t="shared" si="4"/>
        <v>0.03</v>
      </c>
    </row>
    <row r="68" spans="1:9" ht="15">
      <c r="A68" s="42" t="s">
        <v>207</v>
      </c>
      <c r="B68" s="54"/>
      <c r="C68" s="44">
        <v>0</v>
      </c>
      <c r="D68" s="44">
        <v>0</v>
      </c>
      <c r="E68" s="44">
        <v>0</v>
      </c>
      <c r="F68" s="44">
        <v>66340</v>
      </c>
      <c r="G68" s="44">
        <v>66340</v>
      </c>
      <c r="H68" s="44">
        <v>26536</v>
      </c>
      <c r="I68" s="41">
        <f t="shared" si="4"/>
        <v>0.02</v>
      </c>
    </row>
    <row r="69" spans="1:9" ht="15">
      <c r="A69" s="42" t="s">
        <v>208</v>
      </c>
      <c r="B69" s="54"/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1">
        <f t="shared" si="4"/>
        <v>0</v>
      </c>
    </row>
    <row r="70" spans="1:9" ht="15">
      <c r="A70" s="42" t="s">
        <v>209</v>
      </c>
      <c r="B70" s="54"/>
      <c r="C70" s="44">
        <v>0</v>
      </c>
      <c r="D70" s="44">
        <v>0</v>
      </c>
      <c r="E70" s="44">
        <v>0</v>
      </c>
      <c r="F70" s="44">
        <v>149266</v>
      </c>
      <c r="G70" s="44">
        <v>149266</v>
      </c>
      <c r="H70" s="44">
        <v>79609</v>
      </c>
      <c r="I70" s="41">
        <f t="shared" si="4"/>
        <v>0.05</v>
      </c>
    </row>
    <row r="71" spans="1:9" ht="15.75" thickBot="1">
      <c r="A71" s="34" t="s">
        <v>210</v>
      </c>
      <c r="B71" s="55"/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47">
        <f t="shared" si="4"/>
        <v>0</v>
      </c>
    </row>
    <row r="72" spans="1:9" ht="15.75" thickBot="1">
      <c r="A72" s="49" t="s">
        <v>211</v>
      </c>
      <c r="B72" s="53"/>
      <c r="C72" s="51">
        <v>299520</v>
      </c>
      <c r="D72" s="51">
        <v>0</v>
      </c>
      <c r="E72" s="51">
        <v>0</v>
      </c>
      <c r="F72" s="51">
        <v>183040</v>
      </c>
      <c r="G72" s="51">
        <v>482560</v>
      </c>
      <c r="H72" s="51">
        <v>159245</v>
      </c>
      <c r="I72" s="52" t="s">
        <v>142</v>
      </c>
    </row>
    <row r="73" spans="1:9" ht="15">
      <c r="A73" s="39" t="s">
        <v>212</v>
      </c>
      <c r="B73" s="57"/>
      <c r="C73" s="40">
        <v>27000</v>
      </c>
      <c r="D73" s="40">
        <v>0</v>
      </c>
      <c r="E73" s="40">
        <v>0</v>
      </c>
      <c r="F73" s="40">
        <v>48000</v>
      </c>
      <c r="G73" s="40">
        <v>75000</v>
      </c>
      <c r="H73" s="40">
        <v>24750</v>
      </c>
      <c r="I73" s="41">
        <f>ROUND(H73/(SUM($H$73:$H$77)),2)</f>
        <v>0.31</v>
      </c>
    </row>
    <row r="74" spans="1:9" ht="15">
      <c r="A74" s="42" t="s">
        <v>213</v>
      </c>
      <c r="B74" s="54"/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1">
        <f>ROUND(H74/(SUM($H$73:$H$77)),2)</f>
        <v>0</v>
      </c>
    </row>
    <row r="75" spans="1:9" ht="15">
      <c r="A75" s="42" t="s">
        <v>214</v>
      </c>
      <c r="B75" s="54"/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1">
        <f>ROUND(H75/(SUM($H$73:$H$77)),2)</f>
        <v>0</v>
      </c>
    </row>
    <row r="76" spans="1:9" ht="15">
      <c r="A76" s="42" t="s">
        <v>215</v>
      </c>
      <c r="B76" s="54"/>
      <c r="C76" s="44">
        <v>0</v>
      </c>
      <c r="D76" s="44">
        <v>0</v>
      </c>
      <c r="E76" s="44">
        <v>0</v>
      </c>
      <c r="F76" s="44">
        <v>0</v>
      </c>
      <c r="G76" s="44">
        <v>0</v>
      </c>
      <c r="H76" s="44">
        <v>0</v>
      </c>
      <c r="I76" s="41">
        <f>ROUND(H76/(SUM($H$73:$H$77)),2)</f>
        <v>0</v>
      </c>
    </row>
    <row r="77" spans="1:9" ht="15.75" thickBot="1">
      <c r="A77" s="34" t="s">
        <v>216</v>
      </c>
      <c r="B77" s="55"/>
      <c r="C77" s="35">
        <v>0</v>
      </c>
      <c r="D77" s="35">
        <v>0</v>
      </c>
      <c r="E77" s="35">
        <v>0</v>
      </c>
      <c r="F77" s="35">
        <v>169974</v>
      </c>
      <c r="G77" s="35">
        <v>169974</v>
      </c>
      <c r="H77" s="35">
        <v>56091</v>
      </c>
      <c r="I77" s="47">
        <f>ROUND(H77/(SUM($H$73:$H$77)),2)</f>
        <v>0.69</v>
      </c>
    </row>
    <row r="78" spans="1:9" ht="15.75" thickBot="1">
      <c r="A78" s="49" t="s">
        <v>217</v>
      </c>
      <c r="B78" s="53"/>
      <c r="C78" s="51">
        <v>0</v>
      </c>
      <c r="D78" s="51">
        <v>0</v>
      </c>
      <c r="E78" s="51">
        <v>0</v>
      </c>
      <c r="F78" s="51">
        <v>284000</v>
      </c>
      <c r="G78" s="51">
        <v>284000</v>
      </c>
      <c r="H78" s="51">
        <v>93720</v>
      </c>
      <c r="I78" s="52" t="s">
        <v>142</v>
      </c>
    </row>
    <row r="79" spans="1:9" ht="15">
      <c r="A79" s="39" t="s">
        <v>218</v>
      </c>
      <c r="B79" s="57"/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1">
        <f>ROUND(H79/(SUM($H$79:$H$81)),2)</f>
        <v>0</v>
      </c>
    </row>
    <row r="80" spans="1:9" ht="15">
      <c r="A80" s="42" t="s">
        <v>219</v>
      </c>
      <c r="B80" s="54"/>
      <c r="C80" s="44">
        <v>122880</v>
      </c>
      <c r="D80" s="44">
        <v>0</v>
      </c>
      <c r="E80" s="44">
        <v>0</v>
      </c>
      <c r="F80" s="44">
        <v>501760</v>
      </c>
      <c r="G80" s="44">
        <v>624640</v>
      </c>
      <c r="H80" s="44">
        <v>188108</v>
      </c>
      <c r="I80" s="41">
        <f>ROUND(H80/(SUM($H$79:$H$81)),2)</f>
        <v>0.27</v>
      </c>
    </row>
    <row r="81" spans="1:9" ht="15.75" thickBot="1">
      <c r="A81" s="34" t="s">
        <v>220</v>
      </c>
      <c r="B81" s="55"/>
      <c r="C81" s="35">
        <v>92160</v>
      </c>
      <c r="D81" s="35">
        <v>0</v>
      </c>
      <c r="E81" s="35">
        <v>0</v>
      </c>
      <c r="F81" s="35">
        <v>1495040</v>
      </c>
      <c r="G81" s="35">
        <v>1587200</v>
      </c>
      <c r="H81" s="35">
        <v>504935</v>
      </c>
      <c r="I81" s="47">
        <f>ROUND(H81/(SUM($H$79:$H$81)),2)</f>
        <v>0.73</v>
      </c>
    </row>
    <row r="82" spans="1:9" ht="15">
      <c r="A82" s="39" t="s">
        <v>221</v>
      </c>
      <c r="B82" s="57"/>
      <c r="C82" s="40">
        <v>257920</v>
      </c>
      <c r="D82" s="40">
        <v>0</v>
      </c>
      <c r="E82" s="40">
        <v>0</v>
      </c>
      <c r="F82" s="40">
        <v>267840</v>
      </c>
      <c r="G82" s="40">
        <v>525760</v>
      </c>
      <c r="H82" s="40">
        <v>173501</v>
      </c>
      <c r="I82" s="41">
        <f>ROUNDDOWN(H82/(SUM($H$82:$H$86)),2)</f>
        <v>0.47</v>
      </c>
    </row>
    <row r="83" spans="1:9" ht="15">
      <c r="A83" s="42" t="s">
        <v>222</v>
      </c>
      <c r="B83" s="54"/>
      <c r="C83" s="44">
        <v>0</v>
      </c>
      <c r="D83" s="44">
        <v>0</v>
      </c>
      <c r="E83" s="44">
        <v>0</v>
      </c>
      <c r="F83" s="44">
        <v>228160</v>
      </c>
      <c r="G83" s="44">
        <v>228160</v>
      </c>
      <c r="H83" s="44">
        <v>75293</v>
      </c>
      <c r="I83" s="41">
        <f>ROUND(H83/(SUM($H$82:$H$86)),2)</f>
        <v>0.21</v>
      </c>
    </row>
    <row r="84" spans="1:9" ht="15">
      <c r="A84" s="42" t="s">
        <v>223</v>
      </c>
      <c r="B84" s="54"/>
      <c r="C84" s="44">
        <v>71680</v>
      </c>
      <c r="D84" s="44">
        <v>0</v>
      </c>
      <c r="E84" s="44">
        <v>0</v>
      </c>
      <c r="F84" s="44">
        <v>286720</v>
      </c>
      <c r="G84" s="44">
        <v>358400</v>
      </c>
      <c r="H84" s="44">
        <v>114576</v>
      </c>
      <c r="I84" s="41">
        <f>ROUND(H84/(SUM($H$82:$H$86)),2)</f>
        <v>0.32</v>
      </c>
    </row>
    <row r="85" spans="1:9" ht="15">
      <c r="A85" s="42" t="s">
        <v>224</v>
      </c>
      <c r="B85" s="54"/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1">
        <f>ROUND(H85/(SUM($H$82:$H$86)),2)</f>
        <v>0</v>
      </c>
    </row>
    <row r="86" spans="1:9" ht="15.75" thickBot="1">
      <c r="A86" s="34" t="s">
        <v>225</v>
      </c>
      <c r="B86" s="55"/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47">
        <f>ROUND(H86/(SUM($H$82:$H$86)),2)</f>
        <v>0</v>
      </c>
    </row>
    <row r="87" spans="1:9" ht="15">
      <c r="A87" s="39" t="s">
        <v>226</v>
      </c>
      <c r="B87" s="57"/>
      <c r="C87" s="40">
        <v>171200</v>
      </c>
      <c r="D87" s="40">
        <v>0</v>
      </c>
      <c r="E87" s="40">
        <v>0</v>
      </c>
      <c r="F87" s="40">
        <v>1112800</v>
      </c>
      <c r="G87" s="40">
        <v>1284000</v>
      </c>
      <c r="H87" s="40">
        <v>407970</v>
      </c>
      <c r="I87" s="41">
        <f>ROUND(H87/(SUM($H$87:$H$90)),2)</f>
        <v>0.63</v>
      </c>
    </row>
    <row r="88" spans="1:9" ht="15">
      <c r="A88" s="42" t="s">
        <v>227</v>
      </c>
      <c r="B88" s="54"/>
      <c r="C88" s="44">
        <v>144624</v>
      </c>
      <c r="D88" s="44">
        <v>0</v>
      </c>
      <c r="E88" s="44">
        <v>0</v>
      </c>
      <c r="F88" s="44">
        <v>74880</v>
      </c>
      <c r="G88" s="44">
        <v>219504</v>
      </c>
      <c r="H88" s="44">
        <v>70620</v>
      </c>
      <c r="I88" s="41">
        <f>ROUND(H88/(SUM($H$87:$H$90)),2)</f>
        <v>0.11</v>
      </c>
    </row>
    <row r="89" spans="1:9" ht="15">
      <c r="A89" s="42" t="s">
        <v>228</v>
      </c>
      <c r="B89" s="54"/>
      <c r="C89" s="44">
        <v>119840</v>
      </c>
      <c r="D89" s="44">
        <v>0</v>
      </c>
      <c r="E89" s="44">
        <v>0</v>
      </c>
      <c r="F89" s="44">
        <v>205440</v>
      </c>
      <c r="G89" s="44">
        <v>325280</v>
      </c>
      <c r="H89" s="44">
        <v>110937</v>
      </c>
      <c r="I89" s="41">
        <f>ROUND(H89/(SUM($H$87:$H$90)),2)</f>
        <v>0.17</v>
      </c>
    </row>
    <row r="90" spans="1:9" ht="30.75" thickBot="1">
      <c r="A90" s="34" t="s">
        <v>229</v>
      </c>
      <c r="B90" s="55"/>
      <c r="C90" s="35">
        <v>0</v>
      </c>
      <c r="D90" s="35">
        <v>0</v>
      </c>
      <c r="E90" s="35">
        <v>0</v>
      </c>
      <c r="F90" s="35">
        <v>162640</v>
      </c>
      <c r="G90" s="35">
        <v>162640</v>
      </c>
      <c r="H90" s="35">
        <v>53671</v>
      </c>
      <c r="I90" s="47">
        <f>ROUNDUP(H90/(SUM($H$87:$H$90)),2)</f>
        <v>0.09</v>
      </c>
    </row>
    <row r="91" spans="1:9" ht="15.75" thickBot="1">
      <c r="A91" s="49" t="s">
        <v>230</v>
      </c>
      <c r="B91" s="53"/>
      <c r="C91" s="51">
        <v>284980</v>
      </c>
      <c r="D91" s="51">
        <v>0</v>
      </c>
      <c r="E91" s="51">
        <v>0</v>
      </c>
      <c r="F91" s="51">
        <v>1041276</v>
      </c>
      <c r="G91" s="51">
        <v>1326256</v>
      </c>
      <c r="H91" s="51">
        <v>394260</v>
      </c>
      <c r="I91" s="52" t="s">
        <v>142</v>
      </c>
    </row>
    <row r="92" spans="1:9" ht="15.75" thickBot="1">
      <c r="A92" s="49" t="s">
        <v>231</v>
      </c>
      <c r="B92" s="53"/>
      <c r="C92" s="51">
        <v>152768</v>
      </c>
      <c r="D92" s="51">
        <v>0</v>
      </c>
      <c r="E92" s="51">
        <v>0</v>
      </c>
      <c r="F92" s="51">
        <v>621984</v>
      </c>
      <c r="G92" s="51">
        <v>774752</v>
      </c>
      <c r="H92" s="51">
        <v>255668</v>
      </c>
      <c r="I92" s="52" t="s">
        <v>142</v>
      </c>
    </row>
    <row r="93" spans="1:9" ht="15">
      <c r="A93" s="39" t="s">
        <v>232</v>
      </c>
      <c r="B93" s="57"/>
      <c r="C93" s="40">
        <v>281718</v>
      </c>
      <c r="D93" s="40">
        <v>0</v>
      </c>
      <c r="E93" s="40">
        <v>0</v>
      </c>
      <c r="F93" s="40">
        <v>581418</v>
      </c>
      <c r="G93" s="40">
        <v>863136</v>
      </c>
      <c r="H93" s="40">
        <v>286094</v>
      </c>
      <c r="I93" s="59">
        <f>ROUND(H93/(SUM($H$93:$H$94)),2)</f>
        <v>1</v>
      </c>
    </row>
    <row r="94" spans="1:9" ht="15.75" thickBot="1">
      <c r="A94" s="34" t="s">
        <v>233</v>
      </c>
      <c r="B94" s="55"/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52">
        <f>ROUND(H94/(SUM($H$4:$H$6)),2)</f>
        <v>0</v>
      </c>
    </row>
    <row r="95" spans="1:9" ht="15.75" thickBot="1">
      <c r="A95" s="49" t="s">
        <v>234</v>
      </c>
      <c r="B95" s="53"/>
      <c r="C95" s="51">
        <v>368000</v>
      </c>
      <c r="D95" s="51">
        <v>0</v>
      </c>
      <c r="E95" s="51">
        <v>0</v>
      </c>
      <c r="F95" s="51">
        <v>880000</v>
      </c>
      <c r="G95" s="51">
        <v>1248000</v>
      </c>
      <c r="H95" s="51">
        <v>421920</v>
      </c>
      <c r="I95" s="52" t="s">
        <v>142</v>
      </c>
    </row>
    <row r="96" spans="1:9" ht="15.75" thickBot="1">
      <c r="A96" s="49" t="s">
        <v>235</v>
      </c>
      <c r="B96" s="53"/>
      <c r="C96" s="51">
        <v>366080</v>
      </c>
      <c r="D96" s="51">
        <v>0</v>
      </c>
      <c r="E96" s="51">
        <v>0</v>
      </c>
      <c r="F96" s="51">
        <v>887040</v>
      </c>
      <c r="G96" s="51">
        <v>1253120</v>
      </c>
      <c r="H96" s="51">
        <v>413529</v>
      </c>
      <c r="I96" s="52" t="s">
        <v>142</v>
      </c>
    </row>
    <row r="97" spans="1:9" ht="15">
      <c r="A97" s="39" t="s">
        <v>236</v>
      </c>
      <c r="B97" s="57">
        <v>554607</v>
      </c>
      <c r="C97" s="40">
        <v>605960</v>
      </c>
      <c r="D97" s="40">
        <v>0</v>
      </c>
      <c r="E97" s="40">
        <v>0</v>
      </c>
      <c r="F97" s="40">
        <v>1787067</v>
      </c>
      <c r="G97" s="40">
        <v>2947634</v>
      </c>
      <c r="H97" s="40">
        <v>896512</v>
      </c>
      <c r="I97" s="41">
        <f>ROUND(H97/(SUM($H$97:$H$105)),2)</f>
        <v>0.23</v>
      </c>
    </row>
    <row r="98" spans="1:9" ht="30">
      <c r="A98" s="42" t="s">
        <v>237</v>
      </c>
      <c r="B98" s="54"/>
      <c r="C98" s="44">
        <v>32064</v>
      </c>
      <c r="D98" s="44">
        <v>0</v>
      </c>
      <c r="E98" s="44">
        <v>0</v>
      </c>
      <c r="F98" s="44">
        <v>464928</v>
      </c>
      <c r="G98" s="44">
        <v>496992</v>
      </c>
      <c r="H98" s="44">
        <v>210134</v>
      </c>
      <c r="I98" s="41">
        <f aca="true" t="shared" si="5" ref="I98:I105">ROUND(H98/(SUM($H$97:$H$105)),2)</f>
        <v>0.05</v>
      </c>
    </row>
    <row r="99" spans="1:9" ht="15">
      <c r="A99" s="42" t="s">
        <v>238</v>
      </c>
      <c r="B99" s="54"/>
      <c r="C99" s="44">
        <v>32064</v>
      </c>
      <c r="D99" s="44">
        <v>0</v>
      </c>
      <c r="E99" s="44">
        <v>0</v>
      </c>
      <c r="F99" s="44">
        <v>464928</v>
      </c>
      <c r="G99" s="44">
        <v>496992</v>
      </c>
      <c r="H99" s="44">
        <v>210134</v>
      </c>
      <c r="I99" s="41">
        <f t="shared" si="5"/>
        <v>0.05</v>
      </c>
    </row>
    <row r="100" spans="1:9" ht="15">
      <c r="A100" s="42" t="s">
        <v>239</v>
      </c>
      <c r="B100" s="54"/>
      <c r="C100" s="44">
        <v>32064</v>
      </c>
      <c r="D100" s="44">
        <v>0</v>
      </c>
      <c r="E100" s="44">
        <v>0</v>
      </c>
      <c r="F100" s="44">
        <v>464928</v>
      </c>
      <c r="G100" s="44">
        <v>496992</v>
      </c>
      <c r="H100" s="44">
        <v>210134</v>
      </c>
      <c r="I100" s="41">
        <f t="shared" si="5"/>
        <v>0.05</v>
      </c>
    </row>
    <row r="101" spans="1:9" ht="15">
      <c r="A101" s="42" t="s">
        <v>240</v>
      </c>
      <c r="B101" s="54"/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1">
        <f t="shared" si="5"/>
        <v>0</v>
      </c>
    </row>
    <row r="102" spans="1:9" ht="15">
      <c r="A102" s="42" t="s">
        <v>241</v>
      </c>
      <c r="B102" s="54"/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1">
        <f t="shared" si="5"/>
        <v>0</v>
      </c>
    </row>
    <row r="103" spans="1:9" ht="15">
      <c r="A103" s="42" t="s">
        <v>242</v>
      </c>
      <c r="B103" s="54"/>
      <c r="C103" s="44">
        <v>236222</v>
      </c>
      <c r="D103" s="44">
        <v>0</v>
      </c>
      <c r="E103" s="44">
        <v>0</v>
      </c>
      <c r="F103" s="44">
        <v>0</v>
      </c>
      <c r="G103" s="44">
        <v>236222</v>
      </c>
      <c r="H103" s="44">
        <v>59055</v>
      </c>
      <c r="I103" s="41">
        <f t="shared" si="5"/>
        <v>0.02</v>
      </c>
    </row>
    <row r="104" spans="1:9" ht="15">
      <c r="A104" s="42" t="s">
        <v>243</v>
      </c>
      <c r="B104" s="54"/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1">
        <f t="shared" si="5"/>
        <v>0</v>
      </c>
    </row>
    <row r="105" spans="1:9" ht="15.75" thickBot="1">
      <c r="A105" s="34" t="s">
        <v>244</v>
      </c>
      <c r="B105" s="55">
        <v>320027</v>
      </c>
      <c r="C105" s="35">
        <v>0</v>
      </c>
      <c r="D105" s="35">
        <v>0</v>
      </c>
      <c r="E105" s="35">
        <v>0</v>
      </c>
      <c r="F105" s="35">
        <v>6528459</v>
      </c>
      <c r="G105" s="35">
        <v>6848486</v>
      </c>
      <c r="H105" s="35">
        <v>2254320</v>
      </c>
      <c r="I105" s="47">
        <f t="shared" si="5"/>
        <v>0.59</v>
      </c>
    </row>
    <row r="106" spans="1:9" ht="15.75" thickBot="1">
      <c r="A106" s="49" t="s">
        <v>245</v>
      </c>
      <c r="B106" s="53"/>
      <c r="C106" s="51">
        <v>353280</v>
      </c>
      <c r="D106" s="51">
        <v>0</v>
      </c>
      <c r="E106" s="51">
        <v>0</v>
      </c>
      <c r="F106" s="51">
        <v>1159200</v>
      </c>
      <c r="G106" s="51">
        <v>1512480</v>
      </c>
      <c r="H106" s="51">
        <v>477922</v>
      </c>
      <c r="I106" s="52" t="s">
        <v>142</v>
      </c>
    </row>
    <row r="107" spans="1:9" ht="15.75" thickBot="1">
      <c r="A107" s="49" t="s">
        <v>246</v>
      </c>
      <c r="B107" s="53"/>
      <c r="C107" s="51">
        <v>0</v>
      </c>
      <c r="D107" s="51">
        <v>0</v>
      </c>
      <c r="E107" s="51">
        <v>0</v>
      </c>
      <c r="F107" s="51">
        <v>406560</v>
      </c>
      <c r="G107" s="51">
        <v>406560</v>
      </c>
      <c r="H107" s="51">
        <v>162624</v>
      </c>
      <c r="I107" s="52" t="s">
        <v>142</v>
      </c>
    </row>
    <row r="108" spans="1:9" ht="15">
      <c r="A108" s="39" t="s">
        <v>247</v>
      </c>
      <c r="B108" s="57"/>
      <c r="C108" s="40">
        <v>0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1">
        <f>ROUND(H108/(SUM($H$108:$H$114)),2)</f>
        <v>0</v>
      </c>
    </row>
    <row r="109" spans="1:9" ht="15">
      <c r="A109" s="42" t="s">
        <v>248</v>
      </c>
      <c r="B109" s="54"/>
      <c r="C109" s="44">
        <v>0</v>
      </c>
      <c r="D109" s="44">
        <v>0</v>
      </c>
      <c r="E109" s="44">
        <v>0</v>
      </c>
      <c r="F109" s="44">
        <v>617760</v>
      </c>
      <c r="G109" s="44">
        <v>617760</v>
      </c>
      <c r="H109" s="44">
        <v>181896</v>
      </c>
      <c r="I109" s="41">
        <f aca="true" t="shared" si="6" ref="I109:I114">ROUND(H109/(SUM($H$108:$H$114)),2)</f>
        <v>0.36</v>
      </c>
    </row>
    <row r="110" spans="1:9" ht="15">
      <c r="A110" s="42" t="s">
        <v>249</v>
      </c>
      <c r="B110" s="54"/>
      <c r="C110" s="44">
        <v>0</v>
      </c>
      <c r="D110" s="44">
        <v>0</v>
      </c>
      <c r="E110" s="44">
        <v>0</v>
      </c>
      <c r="F110" s="44">
        <v>503360</v>
      </c>
      <c r="G110" s="44">
        <v>503360</v>
      </c>
      <c r="H110" s="44">
        <v>166109</v>
      </c>
      <c r="I110" s="41">
        <f t="shared" si="6"/>
        <v>0.33</v>
      </c>
    </row>
    <row r="111" spans="1:9" ht="15">
      <c r="A111" s="42" t="s">
        <v>250</v>
      </c>
      <c r="B111" s="54"/>
      <c r="C111" s="44">
        <v>194480</v>
      </c>
      <c r="D111" s="44">
        <v>0</v>
      </c>
      <c r="E111" s="44">
        <v>0</v>
      </c>
      <c r="F111" s="44">
        <v>331760</v>
      </c>
      <c r="G111" s="44">
        <v>526240</v>
      </c>
      <c r="H111" s="44">
        <v>152609</v>
      </c>
      <c r="I111" s="41">
        <f>ROUNDUP(H111/(SUM($H$108:$H$114)),2)</f>
        <v>0.31</v>
      </c>
    </row>
    <row r="112" spans="1:9" ht="15">
      <c r="A112" s="42" t="s">
        <v>251</v>
      </c>
      <c r="B112" s="54"/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1">
        <f t="shared" si="6"/>
        <v>0</v>
      </c>
    </row>
    <row r="113" spans="1:9" ht="15">
      <c r="A113" s="42" t="s">
        <v>252</v>
      </c>
      <c r="B113" s="54"/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1">
        <f t="shared" si="6"/>
        <v>0</v>
      </c>
    </row>
    <row r="114" spans="1:9" ht="15.75" thickBot="1">
      <c r="A114" s="34" t="s">
        <v>253</v>
      </c>
      <c r="B114" s="55"/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47">
        <f t="shared" si="6"/>
        <v>0</v>
      </c>
    </row>
    <row r="115" spans="1:9" ht="15.75" thickBot="1">
      <c r="A115" s="49" t="s">
        <v>254</v>
      </c>
      <c r="B115" s="53"/>
      <c r="C115" s="51">
        <v>172480</v>
      </c>
      <c r="D115" s="51">
        <v>0</v>
      </c>
      <c r="E115" s="51">
        <v>0</v>
      </c>
      <c r="F115" s="51">
        <v>376320</v>
      </c>
      <c r="G115" s="51">
        <v>548800</v>
      </c>
      <c r="H115" s="51">
        <v>181104</v>
      </c>
      <c r="I115" s="52" t="s">
        <v>142</v>
      </c>
    </row>
    <row r="116" spans="1:9" ht="15">
      <c r="A116" s="39" t="s">
        <v>255</v>
      </c>
      <c r="B116" s="57"/>
      <c r="C116" s="40">
        <v>110880</v>
      </c>
      <c r="D116" s="40">
        <v>0</v>
      </c>
      <c r="E116" s="40">
        <v>0</v>
      </c>
      <c r="F116" s="40">
        <v>0</v>
      </c>
      <c r="G116" s="40">
        <v>110880</v>
      </c>
      <c r="H116" s="40">
        <v>27443</v>
      </c>
      <c r="I116" s="41">
        <f aca="true" t="shared" si="7" ref="I116:I121">ROUND(H116/(SUM($H$116:$H$121)),2)</f>
        <v>0.23</v>
      </c>
    </row>
    <row r="117" spans="1:9" ht="15">
      <c r="A117" s="42" t="s">
        <v>256</v>
      </c>
      <c r="B117" s="54"/>
      <c r="C117" s="44">
        <v>0</v>
      </c>
      <c r="D117" s="44">
        <v>0</v>
      </c>
      <c r="E117" s="44">
        <v>0</v>
      </c>
      <c r="F117" s="44">
        <v>51480</v>
      </c>
      <c r="G117" s="44">
        <v>51480</v>
      </c>
      <c r="H117" s="44">
        <v>16988</v>
      </c>
      <c r="I117" s="41">
        <f t="shared" si="7"/>
        <v>0.14</v>
      </c>
    </row>
    <row r="118" spans="1:9" ht="15">
      <c r="A118" s="42" t="s">
        <v>257</v>
      </c>
      <c r="B118" s="54"/>
      <c r="C118" s="44">
        <v>0</v>
      </c>
      <c r="D118" s="44">
        <v>0</v>
      </c>
      <c r="E118" s="44">
        <v>0</v>
      </c>
      <c r="F118" s="44">
        <v>79200</v>
      </c>
      <c r="G118" s="44">
        <v>79200</v>
      </c>
      <c r="H118" s="44">
        <v>26136</v>
      </c>
      <c r="I118" s="41">
        <f t="shared" si="7"/>
        <v>0.22</v>
      </c>
    </row>
    <row r="119" spans="1:9" ht="15">
      <c r="A119" s="42" t="s">
        <v>258</v>
      </c>
      <c r="B119" s="54"/>
      <c r="C119" s="44">
        <v>0</v>
      </c>
      <c r="D119" s="44">
        <v>0</v>
      </c>
      <c r="E119" s="44">
        <v>0</v>
      </c>
      <c r="F119" s="44">
        <v>51480</v>
      </c>
      <c r="G119" s="44">
        <v>51480</v>
      </c>
      <c r="H119" s="44">
        <v>16988</v>
      </c>
      <c r="I119" s="41">
        <f t="shared" si="7"/>
        <v>0.14</v>
      </c>
    </row>
    <row r="120" spans="1:9" ht="15">
      <c r="A120" s="42" t="s">
        <v>259</v>
      </c>
      <c r="B120" s="54"/>
      <c r="C120" s="44">
        <v>0</v>
      </c>
      <c r="D120" s="44">
        <v>0</v>
      </c>
      <c r="E120" s="44">
        <v>0</v>
      </c>
      <c r="F120" s="44">
        <v>51480</v>
      </c>
      <c r="G120" s="44">
        <v>51480</v>
      </c>
      <c r="H120" s="44">
        <v>16988</v>
      </c>
      <c r="I120" s="41">
        <f t="shared" si="7"/>
        <v>0.14</v>
      </c>
    </row>
    <row r="121" spans="1:9" ht="15.75" thickBot="1">
      <c r="A121" s="34" t="s">
        <v>260</v>
      </c>
      <c r="B121" s="55"/>
      <c r="C121" s="35">
        <v>0</v>
      </c>
      <c r="D121" s="35">
        <v>0</v>
      </c>
      <c r="E121" s="35">
        <v>0</v>
      </c>
      <c r="F121" s="35">
        <v>47520</v>
      </c>
      <c r="G121" s="35">
        <v>47520</v>
      </c>
      <c r="H121" s="35">
        <v>15682</v>
      </c>
      <c r="I121" s="58">
        <f t="shared" si="7"/>
        <v>0.13</v>
      </c>
    </row>
    <row r="122" spans="1:9" ht="15.75" thickBot="1">
      <c r="A122" s="49" t="s">
        <v>261</v>
      </c>
      <c r="B122" s="53"/>
      <c r="C122" s="51">
        <v>0</v>
      </c>
      <c r="D122" s="51">
        <v>0</v>
      </c>
      <c r="E122" s="51">
        <v>0</v>
      </c>
      <c r="F122" s="51">
        <v>85680</v>
      </c>
      <c r="G122" s="51">
        <v>85680</v>
      </c>
      <c r="H122" s="51">
        <v>0</v>
      </c>
      <c r="I122" s="56" t="s">
        <v>142</v>
      </c>
    </row>
    <row r="123" spans="1:9" ht="15">
      <c r="A123" s="39" t="s">
        <v>262</v>
      </c>
      <c r="B123" s="57"/>
      <c r="C123" s="40">
        <v>567028</v>
      </c>
      <c r="D123" s="40">
        <v>0</v>
      </c>
      <c r="E123" s="40">
        <v>0</v>
      </c>
      <c r="F123" s="40">
        <v>647553</v>
      </c>
      <c r="G123" s="40">
        <v>1214581</v>
      </c>
      <c r="H123" s="40">
        <v>0</v>
      </c>
      <c r="I123" s="41"/>
    </row>
    <row r="124" spans="1:9" ht="15">
      <c r="A124" s="42" t="s">
        <v>263</v>
      </c>
      <c r="B124" s="54"/>
      <c r="C124" s="44">
        <v>136224</v>
      </c>
      <c r="D124" s="44">
        <v>0</v>
      </c>
      <c r="E124" s="44">
        <v>0</v>
      </c>
      <c r="F124" s="44">
        <v>88545</v>
      </c>
      <c r="G124" s="44">
        <v>224769</v>
      </c>
      <c r="H124" s="44">
        <v>0</v>
      </c>
      <c r="I124" s="45"/>
    </row>
    <row r="125" spans="1:9" ht="15">
      <c r="A125" s="42" t="s">
        <v>264</v>
      </c>
      <c r="B125" s="54"/>
      <c r="C125" s="44">
        <v>16660</v>
      </c>
      <c r="D125" s="44">
        <v>0</v>
      </c>
      <c r="E125" s="44">
        <v>0</v>
      </c>
      <c r="F125" s="44">
        <v>0</v>
      </c>
      <c r="G125" s="44">
        <v>16660</v>
      </c>
      <c r="H125" s="44">
        <v>0</v>
      </c>
      <c r="I125" s="45"/>
    </row>
    <row r="126" spans="1:9" ht="15">
      <c r="A126" s="42" t="s">
        <v>265</v>
      </c>
      <c r="B126" s="54"/>
      <c r="C126" s="44">
        <v>0</v>
      </c>
      <c r="D126" s="44">
        <v>0</v>
      </c>
      <c r="E126" s="44">
        <v>0</v>
      </c>
      <c r="F126" s="44">
        <v>26024</v>
      </c>
      <c r="G126" s="44">
        <v>26024</v>
      </c>
      <c r="H126" s="44">
        <v>0</v>
      </c>
      <c r="I126" s="45"/>
    </row>
    <row r="127" spans="1:9" ht="15">
      <c r="A127" s="42" t="s">
        <v>266</v>
      </c>
      <c r="B127" s="54"/>
      <c r="C127" s="44">
        <v>233200</v>
      </c>
      <c r="D127" s="44">
        <v>0</v>
      </c>
      <c r="E127" s="44">
        <v>0</v>
      </c>
      <c r="F127" s="44">
        <v>766300</v>
      </c>
      <c r="G127" s="44">
        <v>999500</v>
      </c>
      <c r="H127" s="44">
        <v>0</v>
      </c>
      <c r="I127" s="45"/>
    </row>
    <row r="128" spans="1:9" ht="15">
      <c r="A128" s="42" t="s">
        <v>267</v>
      </c>
      <c r="B128" s="54"/>
      <c r="C128" s="44">
        <v>27360</v>
      </c>
      <c r="D128" s="44">
        <v>0</v>
      </c>
      <c r="E128" s="44">
        <v>0</v>
      </c>
      <c r="F128" s="44">
        <v>246240</v>
      </c>
      <c r="G128" s="44">
        <v>273600</v>
      </c>
      <c r="H128" s="44">
        <v>0</v>
      </c>
      <c r="I128" s="45"/>
    </row>
    <row r="129" spans="1:9" ht="15">
      <c r="A129" s="42" t="s">
        <v>268</v>
      </c>
      <c r="B129" s="54"/>
      <c r="C129" s="44">
        <v>184800</v>
      </c>
      <c r="D129" s="44">
        <v>0</v>
      </c>
      <c r="E129" s="44">
        <v>0</v>
      </c>
      <c r="F129" s="44">
        <v>58800</v>
      </c>
      <c r="G129" s="44">
        <v>243600</v>
      </c>
      <c r="H129" s="44">
        <v>0</v>
      </c>
      <c r="I129" s="45"/>
    </row>
    <row r="130" spans="1:9" ht="15">
      <c r="A130" s="42" t="s">
        <v>269</v>
      </c>
      <c r="B130" s="54"/>
      <c r="C130" s="44">
        <v>32054</v>
      </c>
      <c r="D130" s="44">
        <v>0</v>
      </c>
      <c r="E130" s="44">
        <v>0</v>
      </c>
      <c r="F130" s="44">
        <v>0</v>
      </c>
      <c r="G130" s="44">
        <v>32054</v>
      </c>
      <c r="H130" s="44">
        <v>0</v>
      </c>
      <c r="I130" s="45"/>
    </row>
    <row r="131" spans="1:9" ht="15.75" thickBot="1">
      <c r="A131" s="34" t="s">
        <v>270</v>
      </c>
      <c r="B131" s="55"/>
      <c r="C131" s="35">
        <v>3744</v>
      </c>
      <c r="D131" s="35">
        <v>0</v>
      </c>
      <c r="E131" s="35">
        <v>0</v>
      </c>
      <c r="F131" s="35">
        <v>0</v>
      </c>
      <c r="G131" s="35">
        <v>3744</v>
      </c>
      <c r="H131" s="35">
        <v>0</v>
      </c>
      <c r="I131" s="47"/>
    </row>
    <row r="132" spans="1:9" ht="15">
      <c r="A132" s="39" t="s">
        <v>271</v>
      </c>
      <c r="B132" s="57"/>
      <c r="C132" s="40">
        <v>0</v>
      </c>
      <c r="D132" s="40">
        <v>0</v>
      </c>
      <c r="E132" s="40">
        <v>0</v>
      </c>
      <c r="F132" s="40">
        <v>91200</v>
      </c>
      <c r="G132" s="40">
        <v>91200</v>
      </c>
      <c r="H132" s="40">
        <v>30096</v>
      </c>
      <c r="I132" s="41">
        <f aca="true" t="shared" si="8" ref="I132:I137">ROUND(H132/(SUM($H$132:$H$137)),2)</f>
        <v>0.27</v>
      </c>
    </row>
    <row r="133" spans="1:9" ht="15">
      <c r="A133" s="42" t="s">
        <v>272</v>
      </c>
      <c r="B133" s="54"/>
      <c r="C133" s="44">
        <v>0</v>
      </c>
      <c r="D133" s="44">
        <v>0</v>
      </c>
      <c r="E133" s="44">
        <v>0</v>
      </c>
      <c r="F133" s="44">
        <v>109440</v>
      </c>
      <c r="G133" s="44">
        <v>109440</v>
      </c>
      <c r="H133" s="44">
        <v>36115</v>
      </c>
      <c r="I133" s="41">
        <f t="shared" si="8"/>
        <v>0.32</v>
      </c>
    </row>
    <row r="134" spans="1:9" ht="15">
      <c r="A134" s="42" t="s">
        <v>273</v>
      </c>
      <c r="B134" s="54"/>
      <c r="C134" s="44">
        <v>0</v>
      </c>
      <c r="D134" s="44">
        <v>0</v>
      </c>
      <c r="E134" s="44">
        <v>0</v>
      </c>
      <c r="F134" s="44">
        <v>54720</v>
      </c>
      <c r="G134" s="44">
        <v>54720</v>
      </c>
      <c r="H134" s="44">
        <v>18058</v>
      </c>
      <c r="I134" s="41">
        <f t="shared" si="8"/>
        <v>0.16</v>
      </c>
    </row>
    <row r="135" spans="1:9" ht="15">
      <c r="A135" s="42" t="s">
        <v>274</v>
      </c>
      <c r="B135" s="54"/>
      <c r="C135" s="44">
        <v>0</v>
      </c>
      <c r="D135" s="44">
        <v>0</v>
      </c>
      <c r="E135" s="44">
        <v>0</v>
      </c>
      <c r="F135" s="44">
        <v>54720</v>
      </c>
      <c r="G135" s="44">
        <v>54720</v>
      </c>
      <c r="H135" s="44">
        <v>18058</v>
      </c>
      <c r="I135" s="41">
        <f t="shared" si="8"/>
        <v>0.16</v>
      </c>
    </row>
    <row r="136" spans="1:9" ht="15">
      <c r="A136" s="42" t="s">
        <v>275</v>
      </c>
      <c r="B136" s="54"/>
      <c r="C136" s="44">
        <v>0</v>
      </c>
      <c r="D136" s="44">
        <v>0</v>
      </c>
      <c r="E136" s="44">
        <v>0</v>
      </c>
      <c r="F136" s="44">
        <v>18240</v>
      </c>
      <c r="G136" s="44">
        <v>18240</v>
      </c>
      <c r="H136" s="44">
        <v>6019</v>
      </c>
      <c r="I136" s="41">
        <f t="shared" si="8"/>
        <v>0.05</v>
      </c>
    </row>
    <row r="137" spans="1:9" ht="15.75" thickBot="1">
      <c r="A137" s="34" t="s">
        <v>276</v>
      </c>
      <c r="B137" s="55"/>
      <c r="C137" s="35">
        <v>0</v>
      </c>
      <c r="D137" s="35">
        <v>0</v>
      </c>
      <c r="E137" s="35">
        <v>0</v>
      </c>
      <c r="F137" s="35">
        <v>9120</v>
      </c>
      <c r="G137" s="35">
        <v>9120</v>
      </c>
      <c r="H137" s="35">
        <v>4013</v>
      </c>
      <c r="I137" s="47">
        <f t="shared" si="8"/>
        <v>0.04</v>
      </c>
    </row>
    <row r="138" spans="1:9" ht="15">
      <c r="A138" s="60" t="s">
        <v>132</v>
      </c>
      <c r="B138" s="40">
        <f aca="true" t="shared" si="9" ref="B138:H138">SUM(B3:B137)</f>
        <v>2819997</v>
      </c>
      <c r="C138" s="40">
        <f t="shared" si="9"/>
        <v>16648987.33333333</v>
      </c>
      <c r="D138" s="40">
        <f t="shared" si="9"/>
        <v>0</v>
      </c>
      <c r="E138" s="40">
        <f t="shared" si="9"/>
        <v>1940280.5</v>
      </c>
      <c r="F138" s="40">
        <f t="shared" si="9"/>
        <v>50794102</v>
      </c>
      <c r="G138" s="40">
        <f t="shared" si="9"/>
        <v>72203366.83333333</v>
      </c>
      <c r="H138" s="40">
        <f t="shared" si="9"/>
        <v>24999999.85</v>
      </c>
      <c r="I138" s="61"/>
    </row>
    <row r="140" ht="15">
      <c r="B140" s="63"/>
    </row>
    <row r="141" ht="15">
      <c r="B141" s="63"/>
    </row>
  </sheetData>
  <sheetProtection/>
  <mergeCells count="2">
    <mergeCell ref="A1:A2"/>
    <mergeCell ref="I1:I2"/>
  </mergeCells>
  <hyperlinks>
    <hyperlink ref="A3" r:id="rId1" display="EGI.EU"/>
    <hyperlink ref="A4" r:id="rId2" display="UPT"/>
    <hyperlink ref="A5" r:id="rId3" display="UT"/>
    <hyperlink ref="A6" r:id="rId4" display="IIAP NAS RA"/>
    <hyperlink ref="A7" r:id="rId5" display="IPP-BAS"/>
    <hyperlink ref="A8" r:id="rId6" display="IOCCP-BAS"/>
    <hyperlink ref="A9" r:id="rId7" display="GPhI-BAS"/>
    <hyperlink ref="A10" r:id="rId8" display="UIIP NASB"/>
    <hyperlink ref="A11" r:id="rId9" display="SWITCH"/>
    <hyperlink ref="A12" r:id="rId10" display="ETH Zurich"/>
    <hyperlink ref="A13" r:id="rId11" display="UZH"/>
    <hyperlink ref="A14" r:id="rId12" display="UCY"/>
    <hyperlink ref="A15" r:id="rId13" display="CESNET"/>
    <hyperlink ref="A16" r:id="rId14" display="KIT-G"/>
    <hyperlink ref="A17" r:id="rId15" display="DESY"/>
    <hyperlink ref="A18" r:id="rId16" display="JUELICH"/>
    <hyperlink ref="A19" r:id="rId17" display="BADW-LRZ"/>
    <hyperlink ref="A20" r:id="rId18" display="DFN-VEREIN"/>
    <hyperlink ref="A21" r:id="rId19" display="Fraunhofer"/>
    <hyperlink ref="A22" r:id="rId20" display="LUH"/>
    <hyperlink ref="A23" r:id="rId21" display="D-Grid gGmbH"/>
    <hyperlink ref="A24" r:id="rId22" display="UOBL ETF"/>
    <hyperlink ref="A25" r:id="rId23" display="CSIC"/>
    <hyperlink ref="A26" r:id="rId24" display="FCTSG"/>
    <hyperlink ref="A27" r:id="rId25" display="RED.ES"/>
    <hyperlink ref="A28" r:id="rId26" display="CIEMAT"/>
    <hyperlink ref="A29" r:id="rId27" display="UPVLC"/>
    <hyperlink ref="A30" r:id="rId28" display="UNIZAR-I3A"/>
    <hyperlink ref="A31" r:id="rId29" display="IFAE"/>
    <hyperlink ref="A32" r:id="rId30" display="UAB"/>
    <hyperlink ref="A33" r:id="rId31" display="CSC"/>
    <hyperlink ref="A34" r:id="rId32" display="CNRS"/>
    <hyperlink ref="A35" r:id="rId33" display="HEALTH"/>
    <hyperlink ref="A36" r:id="rId34" display="CEA"/>
    <hyperlink ref="A37" r:id="rId35" display="UBPCI"/>
    <hyperlink ref="A38" r:id="rId36" display="ULMDI"/>
    <hyperlink ref="A39" r:id="rId37" display="UPS"/>
    <hyperlink ref="A40" r:id="rId38" display="UPMC"/>
    <hyperlink ref="A41" r:id="rId39" display="UNSA"/>
    <hyperlink ref="A42" r:id="rId40" display="UCBL"/>
    <hyperlink ref="A43" r:id="rId41" display="INSA Lyon"/>
    <hyperlink ref="A44" r:id="rId42" display="IPDGP"/>
    <hyperlink ref="A45" r:id="rId43" display="GRENA"/>
    <hyperlink ref="A46" r:id="rId44" display="GRNET"/>
    <hyperlink ref="A47" r:id="rId45" display="AUTH"/>
    <hyperlink ref="A48" r:id="rId46" display="NKUA"/>
    <hyperlink ref="A49" r:id="rId47" display="CTI"/>
    <hyperlink ref="A50" r:id="rId48" display="ICCS"/>
    <hyperlink ref="A51" r:id="rId49" display="FORTH"/>
    <hyperlink ref="A52" r:id="rId50" display="IASA"/>
    <hyperlink ref="A53" r:id="rId51" display="UI"/>
    <hyperlink ref="A54" r:id="rId52" display="UMESS"/>
    <hyperlink ref="A55" r:id="rId53" display="UP"/>
    <hyperlink ref="A56" r:id="rId54" display="SRCE"/>
    <hyperlink ref="A57" r:id="rId55" display="MTA KFKI"/>
    <hyperlink ref="A58" r:id="rId56" display="BME"/>
    <hyperlink ref="A59" r:id="rId57" display="MTA SZTAKI"/>
    <hyperlink ref="A60" r:id="rId58" display="TCD"/>
    <hyperlink ref="A61" r:id="rId59" display="IUCC"/>
    <hyperlink ref="A62" r:id="rId60" display="INFN"/>
    <hyperlink ref="A63" r:id="rId61" display="ENEA"/>
    <hyperlink ref="A64" r:id="rId62" display="CNR"/>
    <hyperlink ref="A65" r:id="rId63" display="INAF"/>
    <hyperlink ref="A66" r:id="rId64" display="UDSDNFI"/>
    <hyperlink ref="A67" r:id="rId65" display="GARR"/>
    <hyperlink ref="A68" r:id="rId66" display="UNIPG"/>
    <hyperlink ref="A69" r:id="rId67" display="COMETA"/>
    <hyperlink ref="A70" r:id="rId68" display="SPACI"/>
    <hyperlink ref="A71" r:id="rId69" display="CASPUR"/>
    <hyperlink ref="A72" r:id="rId70" display="VU"/>
    <hyperlink ref="A73" r:id="rId71" display="RENAM"/>
    <hyperlink ref="A74" r:id="rId72" display="IMI AŞM"/>
    <hyperlink ref="A75" r:id="rId73" display="FRET TUM"/>
    <hyperlink ref="A76" r:id="rId74" display="SHS"/>
    <hyperlink ref="A77" r:id="rId75" display="UOM"/>
    <hyperlink ref="A78" r:id="rId76" display="UKIM"/>
    <hyperlink ref="A79" r:id="rId77" display="NCF"/>
    <hyperlink ref="A80" r:id="rId78" display="FOM"/>
    <hyperlink ref="A81" r:id="rId79" display="SARA"/>
    <hyperlink ref="A82" r:id="rId80" display="SIGMA"/>
    <hyperlink ref="A83" r:id="rId81" display="UNINETT"/>
    <hyperlink ref="A84" r:id="rId82" display="UIO"/>
    <hyperlink ref="A85" r:id="rId83" display="URA"/>
    <hyperlink ref="A86" r:id="rId84" display="UIT"/>
    <hyperlink ref="A87" r:id="rId85" display="CYFRONET"/>
    <hyperlink ref="A88" r:id="rId86" display="UWAR"/>
    <hyperlink ref="A89" r:id="rId87" display="ICBP"/>
    <hyperlink ref="A90" r:id="rId88" display="POLITECHNIKA WROCLAWSKA"/>
    <hyperlink ref="A91" r:id="rId89" display="LIP"/>
    <hyperlink ref="A92" r:id="rId90" display="IPB"/>
    <hyperlink ref="A93" r:id="rId91" display="ARNES"/>
    <hyperlink ref="A94" r:id="rId92" display="JSI"/>
    <hyperlink ref="A95" r:id="rId93" display="UI SAV"/>
    <hyperlink ref="A96" r:id="rId94" display="TUBITAK ULAKBIM"/>
    <hyperlink ref="A97" r:id="rId95" display="STFC"/>
    <hyperlink ref="A98" r:id="rId96" display="UNIVERSITY OF MANCHESTER"/>
    <hyperlink ref="A99" r:id="rId97" display="UG"/>
    <hyperlink ref="A100" r:id="rId98" display="Imperial"/>
    <hyperlink ref="A101" r:id="rId99" display="University of Oxford"/>
    <hyperlink ref="A102" r:id="rId100" display="UL"/>
    <hyperlink ref="A103" r:id="rId101" display="UE"/>
    <hyperlink ref="A104" r:id="rId102" display="QMUL"/>
    <hyperlink ref="A105" r:id="rId103" display="CERN"/>
    <hyperlink ref="A106" r:id="rId104" display="UCPH"/>
    <hyperlink ref="A107" r:id="rId105" display="EMBL"/>
    <hyperlink ref="A108" r:id="rId106" display="VR-SNIC"/>
    <hyperlink ref="A109" r:id="rId107" display="LIU"/>
    <hyperlink ref="A110" r:id="rId108" display="UMEA UNIVERSITET"/>
    <hyperlink ref="A111" r:id="rId109" display="KTH"/>
    <hyperlink ref="A112" r:id="rId110" display="CTHA"/>
    <hyperlink ref="A113" r:id="rId111" display="LU"/>
    <hyperlink ref="A114" r:id="rId112" display="UU"/>
    <hyperlink ref="A115" r:id="rId113" display="IMCS-UL"/>
    <hyperlink ref="A116" r:id="rId114" display="E-ARENA"/>
    <hyperlink ref="A117" r:id="rId115" display="RRCKI"/>
    <hyperlink ref="A118" r:id="rId116" display="SINP MSU"/>
    <hyperlink ref="A119" r:id="rId117" display="PNPI"/>
    <hyperlink ref="A120" r:id="rId118" display="JINR"/>
    <hyperlink ref="A121" r:id="rId119" display="ITEP"/>
    <hyperlink ref="A122" r:id="rId120" display="NORDUNET A/S"/>
    <hyperlink ref="A123" r:id="rId121" display="ASGC"/>
    <hyperlink ref="A124" r:id="rId122" display="ASTI"/>
    <hyperlink ref="A125" r:id="rId123" display="ITB"/>
    <hyperlink ref="A126" r:id="rId124" display="KEK"/>
    <hyperlink ref="A127" r:id="rId125" display="KISTI"/>
    <hyperlink ref="A128" r:id="rId126" display="UNIMELB"/>
    <hyperlink ref="A129" r:id="rId127" display="NUS"/>
    <hyperlink ref="A130" r:id="rId128" display="UPM"/>
    <hyperlink ref="A131" r:id="rId129" display="NSTDA"/>
    <hyperlink ref="A132" r:id="rId130" display="ICI"/>
    <hyperlink ref="A133" r:id="rId131" display="UPB"/>
    <hyperlink ref="A134" r:id="rId132" display="UVDT"/>
    <hyperlink ref="A135" r:id="rId133" display="UTC"/>
    <hyperlink ref="A136" r:id="rId134" display="INCAS"/>
    <hyperlink ref="A137" r:id="rId135" display="UB"/>
  </hyperlinks>
  <printOptions/>
  <pageMargins left="0.36" right="0.27" top="0.8661417322834646" bottom="0.9448818897637796" header="0.4724409448818898" footer="0.5511811023622047"/>
  <pageSetup fitToHeight="3" fitToWidth="1" horizontalDpi="600" verticalDpi="600" orientation="portrait" paperSize="9" scale="80" r:id="rId137"/>
  <headerFooter alignWithMargins="0">
    <oddHeader>&amp;LEGI-InSPIRE A3 FORM&amp;CFinal version appended to signed contract</oddHeader>
    <oddFooter>&amp;CPrepared by celine bitoune &amp;D&amp;RPage &amp;P</oddFooter>
  </headerFooter>
  <drawing r:id="rId136"/>
</worksheet>
</file>

<file path=xl/worksheets/sheet3.xml><?xml version="1.0" encoding="utf-8"?>
<worksheet xmlns="http://schemas.openxmlformats.org/spreadsheetml/2006/main" xmlns:r="http://schemas.openxmlformats.org/officeDocument/2006/relationships">
  <dimension ref="A1:CH87"/>
  <sheetViews>
    <sheetView zoomScalePageLayoutView="0" workbookViewId="0" topLeftCell="A1">
      <selection activeCell="B6" sqref="B6:L83"/>
    </sheetView>
  </sheetViews>
  <sheetFormatPr defaultColWidth="9.140625" defaultRowHeight="12.75" outlineLevelRow="2"/>
  <cols>
    <col min="4" max="4" width="7.7109375" style="0" bestFit="1" customWidth="1"/>
    <col min="5" max="5" width="12.140625" style="0" customWidth="1"/>
    <col min="6" max="6" width="10.421875" style="0" customWidth="1"/>
    <col min="7" max="7" width="9.28125" style="0" bestFit="1" customWidth="1"/>
    <col min="8" max="8" width="9.8515625" style="0" bestFit="1" customWidth="1"/>
    <col min="9" max="10" width="9.28125" style="0" bestFit="1" customWidth="1"/>
    <col min="13" max="86" width="9.140625" style="15" customWidth="1"/>
  </cols>
  <sheetData>
    <row r="1" spans="13:86" s="1" customFormat="1" ht="7.5" customHeight="1"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</row>
    <row r="2" spans="2:86" s="1" customFormat="1" ht="31.5" customHeight="1">
      <c r="B2" s="259" t="s">
        <v>0</v>
      </c>
      <c r="C2" s="259"/>
      <c r="D2" s="259"/>
      <c r="E2" s="259"/>
      <c r="F2" s="259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</row>
    <row r="3" spans="13:86" s="1" customFormat="1" ht="6" customHeight="1"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</row>
    <row r="4" spans="2:86" s="1" customFormat="1" ht="13.5" customHeight="1">
      <c r="B4" s="260" t="s">
        <v>1</v>
      </c>
      <c r="C4" s="260"/>
      <c r="D4" s="260"/>
      <c r="E4" s="260"/>
      <c r="F4" s="260"/>
      <c r="G4" s="260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</row>
    <row r="5" spans="13:86" s="1" customFormat="1" ht="5.25" customHeight="1"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</row>
    <row r="6" spans="2:86" s="1" customFormat="1" ht="37.5" customHeight="1">
      <c r="B6" s="2" t="s">
        <v>66</v>
      </c>
      <c r="C6" s="2" t="s">
        <v>3</v>
      </c>
      <c r="D6" s="2" t="s">
        <v>4</v>
      </c>
      <c r="E6" s="2" t="s">
        <v>5</v>
      </c>
      <c r="F6" s="2" t="s">
        <v>123</v>
      </c>
      <c r="G6" s="2" t="s">
        <v>6</v>
      </c>
      <c r="H6" s="2" t="s">
        <v>7</v>
      </c>
      <c r="I6" s="2" t="s">
        <v>8</v>
      </c>
      <c r="J6" s="2" t="s">
        <v>68</v>
      </c>
      <c r="K6" s="16" t="s">
        <v>69</v>
      </c>
      <c r="L6" s="16" t="s">
        <v>120</v>
      </c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</row>
    <row r="7" spans="1:86" s="1" customFormat="1" ht="15" customHeight="1" hidden="1" outlineLevel="2">
      <c r="A7" s="1">
        <v>1</v>
      </c>
      <c r="B7" s="3" t="s">
        <v>2</v>
      </c>
      <c r="C7" s="3" t="s">
        <v>9</v>
      </c>
      <c r="D7" s="3" t="s">
        <v>10</v>
      </c>
      <c r="E7" s="3" t="s">
        <v>11</v>
      </c>
      <c r="F7" s="4">
        <v>0.5</v>
      </c>
      <c r="G7" s="5">
        <v>141.99999999999986</v>
      </c>
      <c r="H7" s="6">
        <v>1260959.9999999988</v>
      </c>
      <c r="I7" s="6">
        <v>630479.9999999994</v>
      </c>
      <c r="J7" s="6">
        <f>I7/2</f>
        <v>315239.9999999997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</row>
    <row r="8" spans="1:86" s="1" customFormat="1" ht="15" customHeight="1" hidden="1" outlineLevel="2">
      <c r="A8" s="1">
        <v>1</v>
      </c>
      <c r="B8" s="3" t="s">
        <v>2</v>
      </c>
      <c r="C8" s="3" t="s">
        <v>13</v>
      </c>
      <c r="D8" s="3" t="s">
        <v>14</v>
      </c>
      <c r="E8" s="3" t="s">
        <v>12</v>
      </c>
      <c r="F8" s="4">
        <v>0.5</v>
      </c>
      <c r="G8" s="5">
        <v>24</v>
      </c>
      <c r="H8" s="6">
        <v>213120</v>
      </c>
      <c r="I8" s="6">
        <v>106560</v>
      </c>
      <c r="J8" s="6">
        <f aca="true" t="shared" si="0" ref="J8:J15">I8/2</f>
        <v>53280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</row>
    <row r="9" spans="1:86" s="1" customFormat="1" ht="15" customHeight="1" hidden="1" outlineLevel="2">
      <c r="A9" s="1">
        <v>1</v>
      </c>
      <c r="B9" s="3" t="s">
        <v>2</v>
      </c>
      <c r="C9" s="3" t="s">
        <v>13</v>
      </c>
      <c r="D9" s="3" t="s">
        <v>15</v>
      </c>
      <c r="E9" s="3" t="s">
        <v>16</v>
      </c>
      <c r="F9" s="4">
        <v>0.5</v>
      </c>
      <c r="G9" s="5">
        <v>96</v>
      </c>
      <c r="H9" s="6">
        <v>852480</v>
      </c>
      <c r="I9" s="6">
        <v>426240</v>
      </c>
      <c r="J9" s="6">
        <f t="shared" si="0"/>
        <v>213120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</row>
    <row r="10" spans="1:86" s="1" customFormat="1" ht="15" customHeight="1" hidden="1" outlineLevel="2">
      <c r="A10" s="1">
        <v>1</v>
      </c>
      <c r="B10" s="3" t="s">
        <v>2</v>
      </c>
      <c r="C10" s="3" t="s">
        <v>13</v>
      </c>
      <c r="D10" s="3" t="s">
        <v>17</v>
      </c>
      <c r="E10" s="3" t="s">
        <v>18</v>
      </c>
      <c r="F10" s="4">
        <v>0.5</v>
      </c>
      <c r="G10" s="5">
        <v>164.00000000000006</v>
      </c>
      <c r="H10" s="6">
        <v>1456320.0000000005</v>
      </c>
      <c r="I10" s="6">
        <v>728160.0000000002</v>
      </c>
      <c r="J10" s="6">
        <f t="shared" si="0"/>
        <v>364080.0000000001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</row>
    <row r="11" spans="1:86" s="1" customFormat="1" ht="15" customHeight="1" hidden="1" outlineLevel="2">
      <c r="A11" s="1">
        <v>1</v>
      </c>
      <c r="B11" s="3" t="s">
        <v>2</v>
      </c>
      <c r="C11" s="3" t="s">
        <v>13</v>
      </c>
      <c r="D11" s="3" t="s">
        <v>19</v>
      </c>
      <c r="E11" s="3" t="s">
        <v>20</v>
      </c>
      <c r="F11" s="4">
        <v>0.5</v>
      </c>
      <c r="G11" s="5">
        <v>24</v>
      </c>
      <c r="H11" s="6">
        <v>213120</v>
      </c>
      <c r="I11" s="6">
        <v>106560</v>
      </c>
      <c r="J11" s="6">
        <f t="shared" si="0"/>
        <v>53280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</row>
    <row r="12" spans="1:86" s="1" customFormat="1" ht="15" customHeight="1" hidden="1" outlineLevel="2">
      <c r="A12" s="1">
        <v>1</v>
      </c>
      <c r="B12" s="3" t="s">
        <v>2</v>
      </c>
      <c r="C12" s="3" t="s">
        <v>21</v>
      </c>
      <c r="D12" s="3" t="s">
        <v>22</v>
      </c>
      <c r="E12" s="3" t="s">
        <v>12</v>
      </c>
      <c r="F12" s="4">
        <v>0.5</v>
      </c>
      <c r="G12" s="5">
        <v>36.00000000000001</v>
      </c>
      <c r="H12" s="6">
        <v>319680.00000000006</v>
      </c>
      <c r="I12" s="6">
        <v>159840.00000000003</v>
      </c>
      <c r="J12" s="6">
        <f t="shared" si="0"/>
        <v>79920.00000000001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</row>
    <row r="13" spans="1:86" s="1" customFormat="1" ht="15" customHeight="1" hidden="1" outlineLevel="2">
      <c r="A13" s="1">
        <v>1</v>
      </c>
      <c r="B13" s="3" t="s">
        <v>2</v>
      </c>
      <c r="C13" s="3" t="s">
        <v>21</v>
      </c>
      <c r="D13" s="3" t="s">
        <v>23</v>
      </c>
      <c r="E13" s="3" t="s">
        <v>24</v>
      </c>
      <c r="F13" s="4">
        <v>0.5</v>
      </c>
      <c r="G13" s="5">
        <v>165</v>
      </c>
      <c r="H13" s="6">
        <v>1465200</v>
      </c>
      <c r="I13" s="6">
        <v>732600</v>
      </c>
      <c r="J13" s="6">
        <f t="shared" si="0"/>
        <v>366300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</row>
    <row r="14" spans="1:86" s="1" customFormat="1" ht="15" customHeight="1" hidden="1" outlineLevel="2">
      <c r="A14" s="1">
        <v>1</v>
      </c>
      <c r="B14" s="3" t="s">
        <v>2</v>
      </c>
      <c r="C14" s="3" t="s">
        <v>25</v>
      </c>
      <c r="D14" s="3" t="s">
        <v>26</v>
      </c>
      <c r="E14" s="3" t="s">
        <v>12</v>
      </c>
      <c r="F14" s="4">
        <v>0.5</v>
      </c>
      <c r="G14" s="5">
        <v>36.00000000000001</v>
      </c>
      <c r="H14" s="6">
        <v>319680.00000000006</v>
      </c>
      <c r="I14" s="6">
        <v>159840.00000000003</v>
      </c>
      <c r="J14" s="6">
        <f t="shared" si="0"/>
        <v>79920.00000000001</v>
      </c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</row>
    <row r="15" spans="1:86" s="1" customFormat="1" ht="15" customHeight="1" hidden="1" outlineLevel="2">
      <c r="A15" s="1">
        <v>1</v>
      </c>
      <c r="B15" s="3" t="s">
        <v>2</v>
      </c>
      <c r="C15" s="3" t="s">
        <v>27</v>
      </c>
      <c r="D15" s="3" t="s">
        <v>28</v>
      </c>
      <c r="E15" s="3" t="s">
        <v>12</v>
      </c>
      <c r="F15" s="4">
        <v>0.5</v>
      </c>
      <c r="G15" s="5">
        <v>36.00000000000001</v>
      </c>
      <c r="H15" s="6">
        <v>319680.00000000006</v>
      </c>
      <c r="I15" s="6">
        <v>159840.00000000003</v>
      </c>
      <c r="J15" s="6">
        <f t="shared" si="0"/>
        <v>79920.00000000001</v>
      </c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</row>
    <row r="16" spans="1:86" s="1" customFormat="1" ht="15" customHeight="1" outlineLevel="1" collapsed="1">
      <c r="A16" s="10" t="s">
        <v>88</v>
      </c>
      <c r="B16" s="3" t="s">
        <v>105</v>
      </c>
      <c r="C16" s="3"/>
      <c r="D16" s="3"/>
      <c r="E16" s="3"/>
      <c r="F16" s="4">
        <f>J16/$J$85</f>
        <v>0.37804095196338994</v>
      </c>
      <c r="G16" s="17">
        <f>SUBTOTAL(9,G7:G15)</f>
        <v>723</v>
      </c>
      <c r="H16" s="18">
        <f>SUBTOTAL(9,H7:H15)</f>
        <v>6420240</v>
      </c>
      <c r="I16" s="18">
        <f>SUBTOTAL(9,I7:I15)</f>
        <v>3210120</v>
      </c>
      <c r="J16" s="18">
        <f>I16/2</f>
        <v>1605060</v>
      </c>
      <c r="K16" s="18">
        <f>'[1]Global Tasks update2'!$P$2</f>
        <v>1605060</v>
      </c>
      <c r="L16" s="18">
        <f>J16-K16</f>
        <v>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</row>
    <row r="17" spans="1:86" s="1" customFormat="1" ht="15" customHeight="1" hidden="1" outlineLevel="2">
      <c r="A17" s="1">
        <v>9</v>
      </c>
      <c r="B17" s="3" t="s">
        <v>38</v>
      </c>
      <c r="C17" s="3" t="s">
        <v>27</v>
      </c>
      <c r="D17" s="3" t="s">
        <v>39</v>
      </c>
      <c r="E17" s="3" t="s">
        <v>40</v>
      </c>
      <c r="F17" s="4">
        <v>0.5</v>
      </c>
      <c r="G17" s="17">
        <v>60</v>
      </c>
      <c r="H17" s="18">
        <v>446400</v>
      </c>
      <c r="I17" s="18">
        <v>223200</v>
      </c>
      <c r="J17" s="18">
        <f aca="true" t="shared" si="1" ref="J17:J80">I17/2</f>
        <v>111600</v>
      </c>
      <c r="K17" s="18"/>
      <c r="L17" s="18">
        <f aca="true" t="shared" si="2" ref="L17:L80">J17-K17</f>
        <v>111600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</row>
    <row r="18" spans="1:86" s="1" customFormat="1" ht="15" customHeight="1" hidden="1" outlineLevel="2">
      <c r="A18" s="1">
        <v>9</v>
      </c>
      <c r="B18" s="3" t="s">
        <v>38</v>
      </c>
      <c r="C18" s="3" t="s">
        <v>27</v>
      </c>
      <c r="D18" s="3" t="s">
        <v>41</v>
      </c>
      <c r="E18" s="3" t="s">
        <v>42</v>
      </c>
      <c r="F18" s="4">
        <v>0.5</v>
      </c>
      <c r="G18" s="17">
        <v>46.99999999999999</v>
      </c>
      <c r="H18" s="18">
        <v>349679.99999999994</v>
      </c>
      <c r="I18" s="18">
        <v>174839.99999999997</v>
      </c>
      <c r="J18" s="18">
        <f t="shared" si="1"/>
        <v>87419.99999999999</v>
      </c>
      <c r="K18" s="18"/>
      <c r="L18" s="18">
        <f t="shared" si="2"/>
        <v>87419.99999999999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</row>
    <row r="19" spans="1:86" s="1" customFormat="1" ht="15" customHeight="1" outlineLevel="1" collapsed="1">
      <c r="A19" s="9" t="s">
        <v>89</v>
      </c>
      <c r="B19" s="3" t="s">
        <v>110</v>
      </c>
      <c r="C19" s="3"/>
      <c r="D19" s="3"/>
      <c r="E19" s="3"/>
      <c r="F19" s="4">
        <f>J19/$J$85</f>
        <v>0.046875325694836247</v>
      </c>
      <c r="G19" s="17">
        <f>SUBTOTAL(9,G17:G18)</f>
        <v>107</v>
      </c>
      <c r="H19" s="18">
        <f>SUBTOTAL(9,H17:H18)</f>
        <v>796080</v>
      </c>
      <c r="I19" s="18">
        <f>SUBTOTAL(9,I17:I18)</f>
        <v>398040</v>
      </c>
      <c r="J19" s="18">
        <f t="shared" si="1"/>
        <v>199020</v>
      </c>
      <c r="K19" s="18">
        <f>'[1]Global Tasks update2'!$P$10</f>
        <v>174840</v>
      </c>
      <c r="L19" s="18">
        <f t="shared" si="2"/>
        <v>24180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</row>
    <row r="20" spans="1:86" s="1" customFormat="1" ht="15" customHeight="1" hidden="1" outlineLevel="2">
      <c r="A20" s="1">
        <v>10</v>
      </c>
      <c r="B20" s="3" t="s">
        <v>70</v>
      </c>
      <c r="C20" s="3" t="s">
        <v>25</v>
      </c>
      <c r="D20" s="3" t="s">
        <v>43</v>
      </c>
      <c r="E20" s="3" t="s">
        <v>35</v>
      </c>
      <c r="F20" s="4">
        <v>0.5</v>
      </c>
      <c r="G20" s="17">
        <v>46.99999999999999</v>
      </c>
      <c r="H20" s="18">
        <v>418064.99999999994</v>
      </c>
      <c r="I20" s="18">
        <v>209032.49999999997</v>
      </c>
      <c r="J20" s="18">
        <f t="shared" si="1"/>
        <v>104516.24999999999</v>
      </c>
      <c r="K20" s="18"/>
      <c r="L20" s="18">
        <f t="shared" si="2"/>
        <v>104516.24999999999</v>
      </c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</row>
    <row r="21" spans="1:86" s="1" customFormat="1" ht="15" customHeight="1" hidden="1" outlineLevel="2">
      <c r="A21" s="1">
        <v>10</v>
      </c>
      <c r="B21" s="3" t="s">
        <v>70</v>
      </c>
      <c r="C21" s="3" t="s">
        <v>25</v>
      </c>
      <c r="D21" s="3" t="s">
        <v>44</v>
      </c>
      <c r="E21" s="3" t="s">
        <v>36</v>
      </c>
      <c r="F21" s="4">
        <v>0.5</v>
      </c>
      <c r="G21" s="17">
        <v>23.000000000000043</v>
      </c>
      <c r="H21" s="18">
        <v>204585.00000000038</v>
      </c>
      <c r="I21" s="18">
        <v>102292.50000000019</v>
      </c>
      <c r="J21" s="18">
        <f t="shared" si="1"/>
        <v>51146.250000000095</v>
      </c>
      <c r="K21" s="18"/>
      <c r="L21" s="18">
        <f t="shared" si="2"/>
        <v>51146.250000000095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</row>
    <row r="22" spans="1:86" s="1" customFormat="1" ht="15" customHeight="1" hidden="1" outlineLevel="2">
      <c r="A22" s="1">
        <v>10</v>
      </c>
      <c r="B22" s="3" t="s">
        <v>70</v>
      </c>
      <c r="C22" s="3" t="s">
        <v>45</v>
      </c>
      <c r="D22" s="3" t="s">
        <v>46</v>
      </c>
      <c r="E22" s="3" t="s">
        <v>47</v>
      </c>
      <c r="F22" s="4">
        <v>0.5</v>
      </c>
      <c r="G22" s="17">
        <v>46.99999999999999</v>
      </c>
      <c r="H22" s="18">
        <v>418064.99999999994</v>
      </c>
      <c r="I22" s="18">
        <v>209032.49999999997</v>
      </c>
      <c r="J22" s="18">
        <f t="shared" si="1"/>
        <v>104516.24999999999</v>
      </c>
      <c r="K22" s="18"/>
      <c r="L22" s="18">
        <f t="shared" si="2"/>
        <v>104516.24999999999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</row>
    <row r="23" spans="1:86" s="1" customFormat="1" ht="15" customHeight="1" hidden="1" outlineLevel="2">
      <c r="A23" s="1">
        <v>10</v>
      </c>
      <c r="B23" s="3" t="s">
        <v>71</v>
      </c>
      <c r="C23" s="3" t="s">
        <v>27</v>
      </c>
      <c r="D23" s="3" t="s">
        <v>41</v>
      </c>
      <c r="E23" s="3" t="s">
        <v>42</v>
      </c>
      <c r="F23" s="4">
        <v>0.5</v>
      </c>
      <c r="G23" s="17">
        <v>24</v>
      </c>
      <c r="H23" s="18">
        <v>213480</v>
      </c>
      <c r="I23" s="18">
        <v>106740</v>
      </c>
      <c r="J23" s="18">
        <f t="shared" si="1"/>
        <v>53370</v>
      </c>
      <c r="K23" s="18"/>
      <c r="L23" s="18">
        <f t="shared" si="2"/>
        <v>53370</v>
      </c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</row>
    <row r="24" spans="1:86" s="1" customFormat="1" ht="15" customHeight="1" outlineLevel="1" collapsed="1">
      <c r="A24" s="9" t="s">
        <v>90</v>
      </c>
      <c r="B24" s="3" t="s">
        <v>121</v>
      </c>
      <c r="C24" s="3"/>
      <c r="D24" s="3"/>
      <c r="E24" s="3"/>
      <c r="F24" s="4">
        <f>J24/$J$85</f>
        <v>0.07385036567912165</v>
      </c>
      <c r="G24" s="17">
        <f>SUBTOTAL(9,G20:G23)</f>
        <v>141.00000000000003</v>
      </c>
      <c r="H24" s="18">
        <f>SUBTOTAL(9,H20:H23)</f>
        <v>1254195.0000000002</v>
      </c>
      <c r="I24" s="18">
        <f>SUBTOTAL(9,I20:I23)</f>
        <v>627097.5000000001</v>
      </c>
      <c r="J24" s="18">
        <f t="shared" si="1"/>
        <v>313548.75000000006</v>
      </c>
      <c r="K24" s="18">
        <f>'[1]Global Tasks update2'!$P$11</f>
        <v>313562.85</v>
      </c>
      <c r="L24" s="18">
        <f t="shared" si="2"/>
        <v>-14.09999999991851</v>
      </c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</row>
    <row r="25" spans="1:86" s="1" customFormat="1" ht="15" customHeight="1" hidden="1" outlineLevel="2">
      <c r="A25" s="1">
        <v>12</v>
      </c>
      <c r="B25" s="3" t="s">
        <v>72</v>
      </c>
      <c r="C25" s="3" t="s">
        <v>21</v>
      </c>
      <c r="D25" s="3" t="s">
        <v>48</v>
      </c>
      <c r="E25" s="3" t="s">
        <v>29</v>
      </c>
      <c r="F25" s="4">
        <v>0.5</v>
      </c>
      <c r="G25" s="17">
        <v>12</v>
      </c>
      <c r="H25" s="18">
        <v>93828</v>
      </c>
      <c r="I25" s="18">
        <v>46914</v>
      </c>
      <c r="J25" s="18">
        <f t="shared" si="1"/>
        <v>23457</v>
      </c>
      <c r="K25" s="18"/>
      <c r="L25" s="18">
        <f t="shared" si="2"/>
        <v>23457</v>
      </c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</row>
    <row r="26" spans="1:86" s="1" customFormat="1" ht="15" customHeight="1" hidden="1" outlineLevel="2">
      <c r="A26" s="1">
        <v>12</v>
      </c>
      <c r="B26" s="3" t="s">
        <v>72</v>
      </c>
      <c r="C26" s="3" t="s">
        <v>25</v>
      </c>
      <c r="D26" s="3" t="s">
        <v>49</v>
      </c>
      <c r="E26" s="3" t="s">
        <v>32</v>
      </c>
      <c r="F26" s="4">
        <v>0.5</v>
      </c>
      <c r="G26" s="17">
        <v>17.000000000000036</v>
      </c>
      <c r="H26" s="18">
        <v>132923.0000000003</v>
      </c>
      <c r="I26" s="18">
        <v>66461.50000000015</v>
      </c>
      <c r="J26" s="18">
        <f t="shared" si="1"/>
        <v>33230.75000000007</v>
      </c>
      <c r="K26" s="18"/>
      <c r="L26" s="18">
        <f t="shared" si="2"/>
        <v>33230.75000000007</v>
      </c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</row>
    <row r="27" spans="1:86" s="1" customFormat="1" ht="15" customHeight="1" hidden="1" outlineLevel="2">
      <c r="A27" s="1">
        <v>12</v>
      </c>
      <c r="B27" s="3" t="s">
        <v>72</v>
      </c>
      <c r="C27" s="3" t="s">
        <v>27</v>
      </c>
      <c r="D27" s="3" t="s">
        <v>50</v>
      </c>
      <c r="E27" s="3" t="s">
        <v>51</v>
      </c>
      <c r="F27" s="4">
        <v>0.5</v>
      </c>
      <c r="G27" s="17">
        <v>35.00000000000003</v>
      </c>
      <c r="H27" s="18">
        <v>273665.00000000023</v>
      </c>
      <c r="I27" s="18">
        <v>136832.50000000012</v>
      </c>
      <c r="J27" s="18">
        <f t="shared" si="1"/>
        <v>68416.25000000006</v>
      </c>
      <c r="K27" s="18"/>
      <c r="L27" s="18">
        <f t="shared" si="2"/>
        <v>68416.25000000006</v>
      </c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</row>
    <row r="28" spans="1:86" s="1" customFormat="1" ht="15" customHeight="1" hidden="1" outlineLevel="2">
      <c r="A28" s="1">
        <v>12</v>
      </c>
      <c r="B28" s="3" t="s">
        <v>72</v>
      </c>
      <c r="C28" s="3" t="s">
        <v>27</v>
      </c>
      <c r="D28" s="3" t="s">
        <v>52</v>
      </c>
      <c r="E28" s="3" t="s">
        <v>53</v>
      </c>
      <c r="F28" s="4">
        <v>0.5</v>
      </c>
      <c r="G28" s="17">
        <v>18</v>
      </c>
      <c r="H28" s="18">
        <v>140742</v>
      </c>
      <c r="I28" s="18">
        <v>70371</v>
      </c>
      <c r="J28" s="18">
        <f t="shared" si="1"/>
        <v>35185.5</v>
      </c>
      <c r="K28" s="18"/>
      <c r="L28" s="18">
        <f t="shared" si="2"/>
        <v>35185.5</v>
      </c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</row>
    <row r="29" spans="1:86" s="1" customFormat="1" ht="15" customHeight="1" hidden="1" outlineLevel="2">
      <c r="A29" s="1">
        <v>12</v>
      </c>
      <c r="B29" s="3" t="s">
        <v>73</v>
      </c>
      <c r="C29" s="3" t="s">
        <v>25</v>
      </c>
      <c r="D29" s="3" t="s">
        <v>54</v>
      </c>
      <c r="E29" s="3" t="s">
        <v>34</v>
      </c>
      <c r="F29" s="4">
        <v>0.5</v>
      </c>
      <c r="G29" s="17">
        <v>12</v>
      </c>
      <c r="H29" s="18">
        <v>93828</v>
      </c>
      <c r="I29" s="18">
        <v>46914</v>
      </c>
      <c r="J29" s="18">
        <f t="shared" si="1"/>
        <v>23457</v>
      </c>
      <c r="K29" s="18"/>
      <c r="L29" s="18">
        <f t="shared" si="2"/>
        <v>23457</v>
      </c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</row>
    <row r="30" spans="1:86" s="1" customFormat="1" ht="15" customHeight="1" hidden="1" outlineLevel="2">
      <c r="A30" s="1">
        <v>12</v>
      </c>
      <c r="B30" s="3" t="s">
        <v>73</v>
      </c>
      <c r="C30" s="3" t="s">
        <v>27</v>
      </c>
      <c r="D30" s="3" t="s">
        <v>52</v>
      </c>
      <c r="E30" s="3" t="s">
        <v>53</v>
      </c>
      <c r="F30" s="4">
        <v>0.5</v>
      </c>
      <c r="G30" s="17">
        <v>17.000000000000036</v>
      </c>
      <c r="H30" s="18">
        <v>132923.0000000003</v>
      </c>
      <c r="I30" s="18">
        <v>66461.50000000015</v>
      </c>
      <c r="J30" s="18">
        <f t="shared" si="1"/>
        <v>33230.75000000007</v>
      </c>
      <c r="K30" s="18"/>
      <c r="L30" s="18">
        <f t="shared" si="2"/>
        <v>33230.75000000007</v>
      </c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</row>
    <row r="31" spans="1:86" s="1" customFormat="1" ht="15" customHeight="1" hidden="1" outlineLevel="2">
      <c r="A31" s="1">
        <v>12</v>
      </c>
      <c r="B31" s="3" t="s">
        <v>73</v>
      </c>
      <c r="C31" s="3" t="s">
        <v>45</v>
      </c>
      <c r="D31" s="3" t="s">
        <v>46</v>
      </c>
      <c r="E31" s="3" t="s">
        <v>47</v>
      </c>
      <c r="F31" s="4">
        <v>0.5</v>
      </c>
      <c r="G31" s="17">
        <v>12</v>
      </c>
      <c r="H31" s="18">
        <v>93828</v>
      </c>
      <c r="I31" s="18">
        <v>46914</v>
      </c>
      <c r="J31" s="18">
        <f t="shared" si="1"/>
        <v>23457</v>
      </c>
      <c r="K31" s="18"/>
      <c r="L31" s="18">
        <f t="shared" si="2"/>
        <v>23457</v>
      </c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</row>
    <row r="32" spans="1:86" s="1" customFormat="1" ht="15" customHeight="1" outlineLevel="1" collapsed="1">
      <c r="A32" s="9" t="s">
        <v>91</v>
      </c>
      <c r="B32" s="3" t="s">
        <v>106</v>
      </c>
      <c r="C32" s="3"/>
      <c r="D32" s="3"/>
      <c r="E32" s="3"/>
      <c r="F32" s="4">
        <f>J32/$J$85</f>
        <v>0.056629654190250685</v>
      </c>
      <c r="G32" s="17">
        <f>SUBTOTAL(9,G25:G31)</f>
        <v>123.00000000000009</v>
      </c>
      <c r="H32" s="18">
        <f>SUBTOTAL(9,H25:H31)</f>
        <v>961737.0000000007</v>
      </c>
      <c r="I32" s="18">
        <f>SUBTOTAL(9,I25:I31)</f>
        <v>480868.50000000035</v>
      </c>
      <c r="J32" s="18">
        <f t="shared" si="1"/>
        <v>240434.25000000017</v>
      </c>
      <c r="K32" s="18">
        <f>'[1]Global Tasks update2'!$P$13</f>
        <v>240451.47</v>
      </c>
      <c r="L32" s="18">
        <f t="shared" si="2"/>
        <v>-17.21999999982654</v>
      </c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</row>
    <row r="33" spans="1:86" s="1" customFormat="1" ht="15" customHeight="1" hidden="1" outlineLevel="2">
      <c r="A33" s="1">
        <v>13</v>
      </c>
      <c r="B33" s="3" t="s">
        <v>55</v>
      </c>
      <c r="C33" s="3" t="s">
        <v>25</v>
      </c>
      <c r="D33" s="3" t="s">
        <v>56</v>
      </c>
      <c r="E33" s="3" t="s">
        <v>37</v>
      </c>
      <c r="F33" s="4">
        <v>0.5</v>
      </c>
      <c r="G33" s="17">
        <v>23.000000000000043</v>
      </c>
      <c r="H33" s="18">
        <v>237291.00000000044</v>
      </c>
      <c r="I33" s="18">
        <v>118645.50000000022</v>
      </c>
      <c r="J33" s="18">
        <f t="shared" si="1"/>
        <v>59322.75000000011</v>
      </c>
      <c r="K33" s="18"/>
      <c r="L33" s="18">
        <f t="shared" si="2"/>
        <v>59322.75000000011</v>
      </c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</row>
    <row r="34" spans="1:86" s="1" customFormat="1" ht="15" customHeight="1" outlineLevel="1" collapsed="1">
      <c r="A34" s="9" t="s">
        <v>92</v>
      </c>
      <c r="B34" s="3" t="s">
        <v>107</v>
      </c>
      <c r="C34" s="3"/>
      <c r="D34" s="3"/>
      <c r="E34" s="3"/>
      <c r="F34" s="4">
        <f>J34/$J$85</f>
        <v>0.013972330556543826</v>
      </c>
      <c r="G34" s="17">
        <f>SUBTOTAL(9,G33:G33)</f>
        <v>23.000000000000043</v>
      </c>
      <c r="H34" s="18">
        <f>SUBTOTAL(9,H33:H33)</f>
        <v>237291.00000000044</v>
      </c>
      <c r="I34" s="18">
        <f>SUBTOTAL(9,I33:I33)</f>
        <v>118645.50000000022</v>
      </c>
      <c r="J34" s="18">
        <f t="shared" si="1"/>
        <v>59322.75000000011</v>
      </c>
      <c r="K34" s="18">
        <f>'[1]Global Tasks update2'!$P$14</f>
        <v>59323.68725</v>
      </c>
      <c r="L34" s="18">
        <f t="shared" si="2"/>
        <v>-0.9372499998935382</v>
      </c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</row>
    <row r="35" spans="1:86" s="1" customFormat="1" ht="15" customHeight="1" hidden="1" outlineLevel="2">
      <c r="A35" s="1">
        <v>14</v>
      </c>
      <c r="B35" s="3" t="s">
        <v>74</v>
      </c>
      <c r="C35" s="3" t="s">
        <v>25</v>
      </c>
      <c r="D35" s="3" t="s">
        <v>57</v>
      </c>
      <c r="E35" s="3" t="s">
        <v>33</v>
      </c>
      <c r="F35" s="4">
        <v>0.5</v>
      </c>
      <c r="G35" s="17">
        <v>12</v>
      </c>
      <c r="H35" s="18">
        <v>103680</v>
      </c>
      <c r="I35" s="18">
        <v>51840</v>
      </c>
      <c r="J35" s="18">
        <f t="shared" si="1"/>
        <v>25920</v>
      </c>
      <c r="K35" s="18"/>
      <c r="L35" s="18">
        <f t="shared" si="2"/>
        <v>25920</v>
      </c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</row>
    <row r="36" spans="1:86" s="1" customFormat="1" ht="15" customHeight="1" hidden="1" outlineLevel="2">
      <c r="A36" s="1">
        <v>14</v>
      </c>
      <c r="B36" s="3" t="s">
        <v>74</v>
      </c>
      <c r="C36" s="3" t="s">
        <v>45</v>
      </c>
      <c r="D36" s="3" t="s">
        <v>46</v>
      </c>
      <c r="E36" s="3" t="s">
        <v>47</v>
      </c>
      <c r="F36" s="4">
        <v>0.5</v>
      </c>
      <c r="G36" s="17">
        <v>12</v>
      </c>
      <c r="H36" s="18">
        <v>103680</v>
      </c>
      <c r="I36" s="18">
        <v>51840</v>
      </c>
      <c r="J36" s="18">
        <f t="shared" si="1"/>
        <v>25920</v>
      </c>
      <c r="K36" s="18"/>
      <c r="L36" s="18">
        <f t="shared" si="2"/>
        <v>25920</v>
      </c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</row>
    <row r="37" spans="1:86" s="1" customFormat="1" ht="15" customHeight="1" outlineLevel="1" collapsed="1">
      <c r="A37" s="9" t="s">
        <v>93</v>
      </c>
      <c r="B37" s="3" t="s">
        <v>108</v>
      </c>
      <c r="C37" s="3"/>
      <c r="D37" s="3"/>
      <c r="E37" s="3"/>
      <c r="F37" s="4">
        <f>J37/$J$85</f>
        <v>0.012209912993771034</v>
      </c>
      <c r="G37" s="17">
        <f>SUBTOTAL(9,G35:G36)</f>
        <v>24</v>
      </c>
      <c r="H37" s="18">
        <f>SUBTOTAL(9,H35:H36)</f>
        <v>207360</v>
      </c>
      <c r="I37" s="18">
        <f>SUBTOTAL(9,I35:I36)</f>
        <v>103680</v>
      </c>
      <c r="J37" s="18">
        <f t="shared" si="1"/>
        <v>51840</v>
      </c>
      <c r="K37" s="18">
        <f>'[1]Global Tasks update2'!$P$15</f>
        <v>51840</v>
      </c>
      <c r="L37" s="18">
        <f t="shared" si="2"/>
        <v>0</v>
      </c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</row>
    <row r="38" spans="1:86" s="1" customFormat="1" ht="15" customHeight="1" hidden="1" outlineLevel="2">
      <c r="A38" s="1">
        <v>16</v>
      </c>
      <c r="B38" s="3" t="s">
        <v>75</v>
      </c>
      <c r="C38" s="3" t="s">
        <v>21</v>
      </c>
      <c r="D38" s="3" t="s">
        <v>58</v>
      </c>
      <c r="E38" s="3" t="s">
        <v>30</v>
      </c>
      <c r="F38" s="4">
        <v>0.5</v>
      </c>
      <c r="G38" s="17">
        <v>33.999999999999964</v>
      </c>
      <c r="H38" s="18">
        <v>263159.9999999997</v>
      </c>
      <c r="I38" s="18">
        <v>131579.99999999985</v>
      </c>
      <c r="J38" s="18">
        <f t="shared" si="1"/>
        <v>65789.99999999993</v>
      </c>
      <c r="K38" s="18"/>
      <c r="L38" s="18">
        <f t="shared" si="2"/>
        <v>65789.99999999993</v>
      </c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</row>
    <row r="39" spans="1:86" s="1" customFormat="1" ht="15" customHeight="1" hidden="1" outlineLevel="2">
      <c r="A39" s="1">
        <v>16</v>
      </c>
      <c r="B39" s="3" t="s">
        <v>75</v>
      </c>
      <c r="C39" s="3" t="s">
        <v>25</v>
      </c>
      <c r="D39" s="3" t="s">
        <v>57</v>
      </c>
      <c r="E39" s="3" t="s">
        <v>33</v>
      </c>
      <c r="F39" s="4">
        <v>0.5</v>
      </c>
      <c r="G39" s="17">
        <v>23.000000000000043</v>
      </c>
      <c r="H39" s="18">
        <v>178020.00000000032</v>
      </c>
      <c r="I39" s="18">
        <v>89010.00000000016</v>
      </c>
      <c r="J39" s="18">
        <f t="shared" si="1"/>
        <v>44505.00000000008</v>
      </c>
      <c r="K39" s="18"/>
      <c r="L39" s="18">
        <f t="shared" si="2"/>
        <v>44505.00000000008</v>
      </c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</row>
    <row r="40" spans="1:86" s="1" customFormat="1" ht="15" customHeight="1" hidden="1" outlineLevel="2">
      <c r="A40" s="1">
        <v>16</v>
      </c>
      <c r="B40" s="3" t="s">
        <v>75</v>
      </c>
      <c r="C40" s="3" t="s">
        <v>25</v>
      </c>
      <c r="D40" s="3" t="s">
        <v>56</v>
      </c>
      <c r="E40" s="3" t="s">
        <v>37</v>
      </c>
      <c r="F40" s="4">
        <v>0.5</v>
      </c>
      <c r="G40" s="17">
        <v>46.99999999999999</v>
      </c>
      <c r="H40" s="18">
        <v>363779.99999999994</v>
      </c>
      <c r="I40" s="18">
        <v>181889.99999999997</v>
      </c>
      <c r="J40" s="18">
        <f t="shared" si="1"/>
        <v>90944.99999999999</v>
      </c>
      <c r="K40" s="18"/>
      <c r="L40" s="18">
        <f t="shared" si="2"/>
        <v>90944.99999999999</v>
      </c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</row>
    <row r="41" spans="1:86" s="1" customFormat="1" ht="15" customHeight="1" hidden="1" outlineLevel="2">
      <c r="A41" s="1">
        <v>16</v>
      </c>
      <c r="B41" s="3" t="s">
        <v>75</v>
      </c>
      <c r="C41" s="3" t="s">
        <v>27</v>
      </c>
      <c r="D41" s="3" t="s">
        <v>39</v>
      </c>
      <c r="E41" s="3" t="s">
        <v>40</v>
      </c>
      <c r="F41" s="4">
        <v>0.5</v>
      </c>
      <c r="G41" s="17">
        <v>56.000000000000206</v>
      </c>
      <c r="H41" s="18">
        <v>433440.0000000016</v>
      </c>
      <c r="I41" s="18">
        <v>216720.0000000008</v>
      </c>
      <c r="J41" s="18">
        <f t="shared" si="1"/>
        <v>108360.0000000004</v>
      </c>
      <c r="K41" s="18"/>
      <c r="L41" s="18">
        <f t="shared" si="2"/>
        <v>108360.0000000004</v>
      </c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</row>
    <row r="42" spans="1:86" s="1" customFormat="1" ht="15" customHeight="1" hidden="1" outlineLevel="2">
      <c r="A42" s="1">
        <v>16</v>
      </c>
      <c r="B42" s="3" t="s">
        <v>75</v>
      </c>
      <c r="C42" s="3" t="s">
        <v>45</v>
      </c>
      <c r="D42" s="3" t="s">
        <v>46</v>
      </c>
      <c r="E42" s="3" t="s">
        <v>47</v>
      </c>
      <c r="F42" s="4">
        <v>0.5</v>
      </c>
      <c r="G42" s="17">
        <v>12</v>
      </c>
      <c r="H42" s="18">
        <v>92880</v>
      </c>
      <c r="I42" s="18">
        <v>46440</v>
      </c>
      <c r="J42" s="18">
        <f t="shared" si="1"/>
        <v>23220</v>
      </c>
      <c r="K42" s="18"/>
      <c r="L42" s="18">
        <f t="shared" si="2"/>
        <v>23220</v>
      </c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</row>
    <row r="43" spans="1:86" s="1" customFormat="1" ht="15" customHeight="1" hidden="1" outlineLevel="2">
      <c r="A43" s="1">
        <v>16</v>
      </c>
      <c r="B43" s="3" t="s">
        <v>76</v>
      </c>
      <c r="C43" s="3" t="s">
        <v>27</v>
      </c>
      <c r="D43" s="3" t="s">
        <v>39</v>
      </c>
      <c r="E43" s="3" t="s">
        <v>40</v>
      </c>
      <c r="F43" s="4">
        <v>0.5</v>
      </c>
      <c r="G43" s="17">
        <v>12.999999999999968</v>
      </c>
      <c r="H43" s="18">
        <v>100619.99999999975</v>
      </c>
      <c r="I43" s="18">
        <v>50309.999999999876</v>
      </c>
      <c r="J43" s="18">
        <f t="shared" si="1"/>
        <v>25154.999999999938</v>
      </c>
      <c r="K43" s="18"/>
      <c r="L43" s="18">
        <f t="shared" si="2"/>
        <v>25154.999999999938</v>
      </c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</row>
    <row r="44" spans="1:86" s="1" customFormat="1" ht="15" customHeight="1" hidden="1" outlineLevel="2">
      <c r="A44" s="1">
        <v>16</v>
      </c>
      <c r="B44" s="3" t="s">
        <v>77</v>
      </c>
      <c r="C44" s="3" t="s">
        <v>21</v>
      </c>
      <c r="D44" s="3" t="s">
        <v>58</v>
      </c>
      <c r="E44" s="3" t="s">
        <v>30</v>
      </c>
      <c r="F44" s="4">
        <v>0.5</v>
      </c>
      <c r="G44" s="17">
        <v>12.999999999999968</v>
      </c>
      <c r="H44" s="18">
        <v>100619.99999999975</v>
      </c>
      <c r="I44" s="18">
        <v>50309.999999999876</v>
      </c>
      <c r="J44" s="18">
        <f t="shared" si="1"/>
        <v>25154.999999999938</v>
      </c>
      <c r="K44" s="18"/>
      <c r="L44" s="18">
        <f t="shared" si="2"/>
        <v>25154.999999999938</v>
      </c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</row>
    <row r="45" spans="1:86" s="1" customFormat="1" ht="15" customHeight="1" hidden="1" outlineLevel="2">
      <c r="A45" s="1">
        <v>16</v>
      </c>
      <c r="B45" s="3" t="s">
        <v>77</v>
      </c>
      <c r="C45" s="3" t="s">
        <v>27</v>
      </c>
      <c r="D45" s="3" t="s">
        <v>39</v>
      </c>
      <c r="E45" s="3" t="s">
        <v>40</v>
      </c>
      <c r="F45" s="4">
        <v>0.5</v>
      </c>
      <c r="G45" s="17">
        <v>12.999999999999968</v>
      </c>
      <c r="H45" s="18">
        <v>100619.99999999975</v>
      </c>
      <c r="I45" s="18">
        <v>50309.999999999876</v>
      </c>
      <c r="J45" s="18">
        <f t="shared" si="1"/>
        <v>25154.999999999938</v>
      </c>
      <c r="K45" s="18"/>
      <c r="L45" s="18">
        <f t="shared" si="2"/>
        <v>25154.999999999938</v>
      </c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</row>
    <row r="46" spans="1:86" s="1" customFormat="1" ht="15" customHeight="1" hidden="1" outlineLevel="2">
      <c r="A46" s="1">
        <v>16</v>
      </c>
      <c r="B46" s="3" t="s">
        <v>78</v>
      </c>
      <c r="C46" s="3" t="s">
        <v>27</v>
      </c>
      <c r="D46" s="3" t="s">
        <v>39</v>
      </c>
      <c r="E46" s="3" t="s">
        <v>40</v>
      </c>
      <c r="F46" s="4">
        <v>0.5</v>
      </c>
      <c r="G46" s="17">
        <v>12.999999999999968</v>
      </c>
      <c r="H46" s="18">
        <v>100619.99999999975</v>
      </c>
      <c r="I46" s="18">
        <v>50309.999999999876</v>
      </c>
      <c r="J46" s="18">
        <f t="shared" si="1"/>
        <v>25154.999999999938</v>
      </c>
      <c r="K46" s="18"/>
      <c r="L46" s="18">
        <f t="shared" si="2"/>
        <v>25154.999999999938</v>
      </c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</row>
    <row r="47" spans="1:86" s="1" customFormat="1" ht="15" customHeight="1" outlineLevel="1" collapsed="1">
      <c r="A47" s="9" t="s">
        <v>94</v>
      </c>
      <c r="B47" s="3" t="s">
        <v>109</v>
      </c>
      <c r="C47" s="3"/>
      <c r="D47" s="3"/>
      <c r="E47" s="3"/>
      <c r="F47" s="4">
        <f>J47/$J$85</f>
        <v>0.10208843919791896</v>
      </c>
      <c r="G47" s="17">
        <f>SUBTOTAL(9,G38:G46)</f>
        <v>224.00000000000009</v>
      </c>
      <c r="H47" s="18">
        <f>SUBTOTAL(9,H38:H46)</f>
        <v>1733760.0000000007</v>
      </c>
      <c r="I47" s="18">
        <f>SUBTOTAL(9,I38:I46)</f>
        <v>866880.0000000003</v>
      </c>
      <c r="J47" s="18">
        <f t="shared" si="1"/>
        <v>433440.0000000002</v>
      </c>
      <c r="K47" s="18">
        <f>'[1]Global Tasks update2'!$P$17</f>
        <v>433440</v>
      </c>
      <c r="L47" s="18">
        <f t="shared" si="2"/>
        <v>0</v>
      </c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</row>
    <row r="48" spans="1:86" s="1" customFormat="1" ht="15" customHeight="1" hidden="1" outlineLevel="2">
      <c r="A48" s="1">
        <v>17</v>
      </c>
      <c r="B48" s="3" t="s">
        <v>59</v>
      </c>
      <c r="C48" s="3" t="s">
        <v>25</v>
      </c>
      <c r="D48" s="3" t="s">
        <v>57</v>
      </c>
      <c r="E48" s="3" t="s">
        <v>33</v>
      </c>
      <c r="F48" s="4">
        <v>0.5</v>
      </c>
      <c r="G48" s="17">
        <v>11.000000000000027</v>
      </c>
      <c r="H48" s="18">
        <v>54560.00000000013</v>
      </c>
      <c r="I48" s="18">
        <v>27280.000000000065</v>
      </c>
      <c r="J48" s="18">
        <f t="shared" si="1"/>
        <v>13640.000000000033</v>
      </c>
      <c r="K48" s="18"/>
      <c r="L48" s="18">
        <f t="shared" si="2"/>
        <v>13640.000000000033</v>
      </c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</row>
    <row r="49" spans="1:86" s="1" customFormat="1" ht="15" customHeight="1" hidden="1" outlineLevel="2">
      <c r="A49" s="1">
        <v>17</v>
      </c>
      <c r="B49" s="3" t="s">
        <v>59</v>
      </c>
      <c r="C49" s="3" t="s">
        <v>45</v>
      </c>
      <c r="D49" s="3" t="s">
        <v>46</v>
      </c>
      <c r="E49" s="3" t="s">
        <v>47</v>
      </c>
      <c r="F49" s="4">
        <v>0.5</v>
      </c>
      <c r="G49" s="17">
        <v>12</v>
      </c>
      <c r="H49" s="18">
        <v>59520</v>
      </c>
      <c r="I49" s="18">
        <v>29760</v>
      </c>
      <c r="J49" s="18">
        <f t="shared" si="1"/>
        <v>14880</v>
      </c>
      <c r="K49" s="18"/>
      <c r="L49" s="18">
        <f t="shared" si="2"/>
        <v>14880</v>
      </c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</row>
    <row r="50" spans="1:86" s="1" customFormat="1" ht="15" customHeight="1" outlineLevel="1" collapsed="1">
      <c r="A50" s="9" t="s">
        <v>95</v>
      </c>
      <c r="B50" s="3" t="s">
        <v>111</v>
      </c>
      <c r="C50" s="3"/>
      <c r="D50" s="3"/>
      <c r="E50" s="3"/>
      <c r="F50" s="4">
        <f>J50/$J$85</f>
        <v>0.0067173363924064484</v>
      </c>
      <c r="G50" s="17">
        <f>SUBTOTAL(9,G48:G49)</f>
        <v>23.00000000000003</v>
      </c>
      <c r="H50" s="18">
        <f>SUBTOTAL(9,H48:H49)</f>
        <v>114080.00000000013</v>
      </c>
      <c r="I50" s="18">
        <f>SUBTOTAL(9,I48:I49)</f>
        <v>57040.000000000065</v>
      </c>
      <c r="J50" s="18">
        <f t="shared" si="1"/>
        <v>28520.000000000033</v>
      </c>
      <c r="K50" s="18">
        <f>'[1]Global Tasks update2'!$P$18</f>
        <v>28520</v>
      </c>
      <c r="L50" s="18">
        <f t="shared" si="2"/>
        <v>3.2741809263825417E-11</v>
      </c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</row>
    <row r="51" spans="1:86" s="1" customFormat="1" ht="15" customHeight="1" hidden="1" outlineLevel="2">
      <c r="A51" s="1">
        <v>21</v>
      </c>
      <c r="B51" s="3" t="s">
        <v>79</v>
      </c>
      <c r="C51" s="3" t="s">
        <v>25</v>
      </c>
      <c r="D51" s="3" t="s">
        <v>44</v>
      </c>
      <c r="E51" s="3" t="s">
        <v>36</v>
      </c>
      <c r="F51" s="4">
        <v>0.5</v>
      </c>
      <c r="G51" s="17">
        <v>36.00000000000001</v>
      </c>
      <c r="H51" s="18">
        <v>265356.00000000006</v>
      </c>
      <c r="I51" s="18">
        <v>132678.00000000003</v>
      </c>
      <c r="J51" s="18">
        <f t="shared" si="1"/>
        <v>66339.00000000001</v>
      </c>
      <c r="K51" s="18"/>
      <c r="L51" s="18">
        <f t="shared" si="2"/>
        <v>66339.00000000001</v>
      </c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</row>
    <row r="52" spans="1:86" s="1" customFormat="1" ht="15" customHeight="1" hidden="1" outlineLevel="2">
      <c r="A52" s="1">
        <v>21</v>
      </c>
      <c r="B52" s="3" t="s">
        <v>79</v>
      </c>
      <c r="C52" s="3" t="s">
        <v>27</v>
      </c>
      <c r="D52" s="3" t="s">
        <v>41</v>
      </c>
      <c r="E52" s="3" t="s">
        <v>42</v>
      </c>
      <c r="F52" s="4">
        <v>0.5</v>
      </c>
      <c r="G52" s="17">
        <v>46.99999999999999</v>
      </c>
      <c r="H52" s="18">
        <v>346436.99999999994</v>
      </c>
      <c r="I52" s="18">
        <v>173218.49999999997</v>
      </c>
      <c r="J52" s="18">
        <f t="shared" si="1"/>
        <v>86609.24999999999</v>
      </c>
      <c r="K52" s="18"/>
      <c r="L52" s="18">
        <f t="shared" si="2"/>
        <v>86609.24999999999</v>
      </c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</row>
    <row r="53" spans="1:86" s="1" customFormat="1" ht="15" customHeight="1" hidden="1" outlineLevel="2">
      <c r="A53" s="1">
        <v>21</v>
      </c>
      <c r="B53" s="3" t="s">
        <v>79</v>
      </c>
      <c r="C53" s="3" t="s">
        <v>45</v>
      </c>
      <c r="D53" s="3" t="s">
        <v>60</v>
      </c>
      <c r="E53" s="3" t="s">
        <v>12</v>
      </c>
      <c r="F53" s="4">
        <v>0.5</v>
      </c>
      <c r="G53" s="17">
        <v>24</v>
      </c>
      <c r="H53" s="18">
        <v>176904</v>
      </c>
      <c r="I53" s="18">
        <v>88452</v>
      </c>
      <c r="J53" s="18">
        <f t="shared" si="1"/>
        <v>44226</v>
      </c>
      <c r="K53" s="18"/>
      <c r="L53" s="18">
        <f t="shared" si="2"/>
        <v>44226</v>
      </c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</row>
    <row r="54" spans="1:86" s="1" customFormat="1" ht="15" customHeight="1" hidden="1" outlineLevel="2">
      <c r="A54" s="1">
        <v>21</v>
      </c>
      <c r="B54" s="3" t="s">
        <v>80</v>
      </c>
      <c r="C54" s="3" t="s">
        <v>25</v>
      </c>
      <c r="D54" s="3" t="s">
        <v>57</v>
      </c>
      <c r="E54" s="3" t="s">
        <v>33</v>
      </c>
      <c r="F54" s="4">
        <v>0.5</v>
      </c>
      <c r="G54" s="17">
        <v>12</v>
      </c>
      <c r="H54" s="18">
        <v>88452</v>
      </c>
      <c r="I54" s="18">
        <v>44226</v>
      </c>
      <c r="J54" s="18">
        <f t="shared" si="1"/>
        <v>22113</v>
      </c>
      <c r="K54" s="18"/>
      <c r="L54" s="18">
        <f t="shared" si="2"/>
        <v>22113</v>
      </c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</row>
    <row r="55" spans="1:86" s="1" customFormat="1" ht="15" customHeight="1" outlineLevel="1" collapsed="1">
      <c r="A55" s="9" t="s">
        <v>96</v>
      </c>
      <c r="B55" s="3" t="s">
        <v>112</v>
      </c>
      <c r="C55" s="3"/>
      <c r="D55" s="3"/>
      <c r="E55" s="3"/>
      <c r="F55" s="4">
        <f>J55/$J$85</f>
        <v>0.051648885863104115</v>
      </c>
      <c r="G55" s="17">
        <f>SUBTOTAL(9,G51:G54)</f>
        <v>119</v>
      </c>
      <c r="H55" s="18">
        <f>SUBTOTAL(9,H51:H54)</f>
        <v>877149</v>
      </c>
      <c r="I55" s="18">
        <f>SUBTOTAL(9,I51:I54)</f>
        <v>438574.5</v>
      </c>
      <c r="J55" s="18">
        <f t="shared" si="1"/>
        <v>219287.25</v>
      </c>
      <c r="K55" s="18">
        <f>'[1]Global Tasks update2'!$P$22</f>
        <v>219293.2</v>
      </c>
      <c r="L55" s="18">
        <f t="shared" si="2"/>
        <v>-5.9500000000116415</v>
      </c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</row>
    <row r="56" spans="1:86" s="1" customFormat="1" ht="15" customHeight="1" hidden="1" outlineLevel="2">
      <c r="A56" s="1">
        <v>26</v>
      </c>
      <c r="B56" s="3" t="s">
        <v>81</v>
      </c>
      <c r="C56" s="3" t="s">
        <v>13</v>
      </c>
      <c r="D56" s="3" t="s">
        <v>17</v>
      </c>
      <c r="E56" s="3" t="s">
        <v>18</v>
      </c>
      <c r="F56" s="4">
        <v>0.5</v>
      </c>
      <c r="G56" s="17">
        <v>5.000000000000015</v>
      </c>
      <c r="H56" s="18">
        <v>51200.00000000015</v>
      </c>
      <c r="I56" s="18">
        <v>25600.000000000076</v>
      </c>
      <c r="J56" s="18">
        <f t="shared" si="1"/>
        <v>12800.000000000038</v>
      </c>
      <c r="K56" s="18"/>
      <c r="L56" s="18">
        <f t="shared" si="2"/>
        <v>12800.000000000038</v>
      </c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</row>
    <row r="57" spans="1:86" s="1" customFormat="1" ht="15" customHeight="1" hidden="1" outlineLevel="2">
      <c r="A57" s="1">
        <v>26</v>
      </c>
      <c r="B57" s="3" t="s">
        <v>81</v>
      </c>
      <c r="C57" s="3" t="s">
        <v>25</v>
      </c>
      <c r="D57" s="3" t="s">
        <v>61</v>
      </c>
      <c r="E57" s="3" t="s">
        <v>31</v>
      </c>
      <c r="F57" s="4">
        <v>0.5</v>
      </c>
      <c r="G57" s="17">
        <v>12</v>
      </c>
      <c r="H57" s="18">
        <v>122880</v>
      </c>
      <c r="I57" s="18">
        <v>61440</v>
      </c>
      <c r="J57" s="18">
        <f t="shared" si="1"/>
        <v>30720</v>
      </c>
      <c r="K57" s="18"/>
      <c r="L57" s="18">
        <f t="shared" si="2"/>
        <v>30720</v>
      </c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</row>
    <row r="58" spans="1:86" s="1" customFormat="1" ht="15" customHeight="1" hidden="1" outlineLevel="2">
      <c r="A58" s="1">
        <v>26</v>
      </c>
      <c r="B58" s="3" t="s">
        <v>82</v>
      </c>
      <c r="C58" s="3" t="s">
        <v>25</v>
      </c>
      <c r="D58" s="3" t="s">
        <v>44</v>
      </c>
      <c r="E58" s="3" t="s">
        <v>36</v>
      </c>
      <c r="F58" s="4">
        <v>0.5</v>
      </c>
      <c r="G58" s="17">
        <v>23.000000000000043</v>
      </c>
      <c r="H58" s="18">
        <v>235520.00000000044</v>
      </c>
      <c r="I58" s="18">
        <v>117760.00000000022</v>
      </c>
      <c r="J58" s="18">
        <f t="shared" si="1"/>
        <v>58880.00000000011</v>
      </c>
      <c r="K58" s="18"/>
      <c r="L58" s="18">
        <f t="shared" si="2"/>
        <v>58880.00000000011</v>
      </c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</row>
    <row r="59" spans="1:86" s="1" customFormat="1" ht="15" customHeight="1" outlineLevel="1" collapsed="1">
      <c r="A59" s="9" t="s">
        <v>97</v>
      </c>
      <c r="B59" s="3" t="s">
        <v>113</v>
      </c>
      <c r="C59" s="3"/>
      <c r="D59" s="3"/>
      <c r="E59" s="3"/>
      <c r="F59" s="4">
        <f>J59/$J$85</f>
        <v>0.02411834665436257</v>
      </c>
      <c r="G59" s="17">
        <f>SUBTOTAL(9,G56:G58)</f>
        <v>40.00000000000006</v>
      </c>
      <c r="H59" s="18">
        <f>SUBTOTAL(9,H56:H58)</f>
        <v>409600.0000000006</v>
      </c>
      <c r="I59" s="18">
        <f>SUBTOTAL(9,I56:I58)</f>
        <v>204800.0000000003</v>
      </c>
      <c r="J59" s="18">
        <f t="shared" si="1"/>
        <v>102400.00000000015</v>
      </c>
      <c r="K59" s="18">
        <f>'[1]Global Tasks update2'!$P$27</f>
        <v>115200</v>
      </c>
      <c r="L59" s="18">
        <f t="shared" si="2"/>
        <v>-12799.999999999854</v>
      </c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</row>
    <row r="60" spans="1:86" s="1" customFormat="1" ht="15" customHeight="1" hidden="1" outlineLevel="2">
      <c r="A60" s="1">
        <v>28</v>
      </c>
      <c r="B60" s="3" t="s">
        <v>83</v>
      </c>
      <c r="C60" s="3" t="s">
        <v>25</v>
      </c>
      <c r="D60" s="3" t="s">
        <v>56</v>
      </c>
      <c r="E60" s="3" t="s">
        <v>37</v>
      </c>
      <c r="F60" s="4">
        <v>0.5</v>
      </c>
      <c r="G60" s="17">
        <v>23.000000000000043</v>
      </c>
      <c r="H60" s="18">
        <v>196880.00000000038</v>
      </c>
      <c r="I60" s="18">
        <v>98440.00000000019</v>
      </c>
      <c r="J60" s="18">
        <f t="shared" si="1"/>
        <v>49220.000000000095</v>
      </c>
      <c r="K60" s="18"/>
      <c r="L60" s="18">
        <f t="shared" si="2"/>
        <v>49220.000000000095</v>
      </c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</row>
    <row r="61" spans="1:86" s="1" customFormat="1" ht="15" customHeight="1" outlineLevel="1" collapsed="1">
      <c r="A61" s="9" t="s">
        <v>98</v>
      </c>
      <c r="B61" s="3" t="s">
        <v>114</v>
      </c>
      <c r="C61" s="3"/>
      <c r="D61" s="3"/>
      <c r="E61" s="3"/>
      <c r="F61" s="4">
        <f>J61/$J$85</f>
        <v>0.011592822483669203</v>
      </c>
      <c r="G61" s="17">
        <f>SUBTOTAL(9,G60:G60)</f>
        <v>23.000000000000043</v>
      </c>
      <c r="H61" s="18">
        <f>SUBTOTAL(9,H60:H60)</f>
        <v>196880.00000000038</v>
      </c>
      <c r="I61" s="18">
        <f>SUBTOTAL(9,I60:I60)</f>
        <v>98440.00000000019</v>
      </c>
      <c r="J61" s="18">
        <f t="shared" si="1"/>
        <v>49220.000000000095</v>
      </c>
      <c r="K61" s="18">
        <f>'[1]Global Tasks update2'!$P$29</f>
        <v>49220</v>
      </c>
      <c r="L61" s="18">
        <f t="shared" si="2"/>
        <v>9.458744898438454E-11</v>
      </c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</row>
    <row r="62" spans="1:86" s="1" customFormat="1" ht="15" customHeight="1" hidden="1" outlineLevel="2">
      <c r="A62" s="1">
        <v>29</v>
      </c>
      <c r="B62" s="3" t="s">
        <v>62</v>
      </c>
      <c r="C62" s="3" t="s">
        <v>21</v>
      </c>
      <c r="D62" s="3" t="s">
        <v>58</v>
      </c>
      <c r="E62" s="3" t="s">
        <v>30</v>
      </c>
      <c r="F62" s="4">
        <v>0.5</v>
      </c>
      <c r="G62" s="17">
        <v>12</v>
      </c>
      <c r="H62" s="18">
        <v>65760</v>
      </c>
      <c r="I62" s="18">
        <v>32880</v>
      </c>
      <c r="J62" s="18">
        <f t="shared" si="1"/>
        <v>16440</v>
      </c>
      <c r="K62" s="18"/>
      <c r="L62" s="18">
        <f t="shared" si="2"/>
        <v>16440</v>
      </c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</row>
    <row r="63" spans="1:86" s="1" customFormat="1" ht="15" customHeight="1" hidden="1" outlineLevel="2">
      <c r="A63" s="1">
        <v>29</v>
      </c>
      <c r="B63" s="3" t="s">
        <v>62</v>
      </c>
      <c r="C63" s="3" t="s">
        <v>25</v>
      </c>
      <c r="D63" s="3" t="s">
        <v>49</v>
      </c>
      <c r="E63" s="3" t="s">
        <v>32</v>
      </c>
      <c r="F63" s="4">
        <v>0.5</v>
      </c>
      <c r="G63" s="17">
        <v>17.000000000000036</v>
      </c>
      <c r="H63" s="18">
        <v>93160.00000000019</v>
      </c>
      <c r="I63" s="18">
        <v>46580.000000000095</v>
      </c>
      <c r="J63" s="18">
        <f t="shared" si="1"/>
        <v>23290.000000000047</v>
      </c>
      <c r="K63" s="18"/>
      <c r="L63" s="18">
        <f t="shared" si="2"/>
        <v>23290.000000000047</v>
      </c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</row>
    <row r="64" spans="1:86" s="1" customFormat="1" ht="15" customHeight="1" hidden="1" outlineLevel="2">
      <c r="A64" s="1">
        <v>29</v>
      </c>
      <c r="B64" s="3" t="s">
        <v>62</v>
      </c>
      <c r="C64" s="3" t="s">
        <v>27</v>
      </c>
      <c r="D64" s="3" t="s">
        <v>50</v>
      </c>
      <c r="E64" s="3" t="s">
        <v>51</v>
      </c>
      <c r="F64" s="4">
        <v>0.5</v>
      </c>
      <c r="G64" s="17">
        <v>35.00000000000003</v>
      </c>
      <c r="H64" s="18">
        <v>191800.00000000015</v>
      </c>
      <c r="I64" s="18">
        <v>95900.00000000007</v>
      </c>
      <c r="J64" s="18">
        <f t="shared" si="1"/>
        <v>47950.00000000004</v>
      </c>
      <c r="K64" s="18"/>
      <c r="L64" s="18">
        <f t="shared" si="2"/>
        <v>47950.00000000004</v>
      </c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</row>
    <row r="65" spans="1:86" s="1" customFormat="1" ht="15" customHeight="1" hidden="1" outlineLevel="2">
      <c r="A65" s="1">
        <v>29</v>
      </c>
      <c r="B65" s="3" t="s">
        <v>62</v>
      </c>
      <c r="C65" s="3" t="s">
        <v>27</v>
      </c>
      <c r="D65" s="3" t="s">
        <v>52</v>
      </c>
      <c r="E65" s="3" t="s">
        <v>53</v>
      </c>
      <c r="F65" s="4">
        <v>0.5</v>
      </c>
      <c r="G65" s="17">
        <v>35.00000000000003</v>
      </c>
      <c r="H65" s="18">
        <v>191800.00000000015</v>
      </c>
      <c r="I65" s="18">
        <v>95900.00000000007</v>
      </c>
      <c r="J65" s="18">
        <f t="shared" si="1"/>
        <v>47950.00000000004</v>
      </c>
      <c r="K65" s="18"/>
      <c r="L65" s="18">
        <f t="shared" si="2"/>
        <v>47950.00000000004</v>
      </c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</row>
    <row r="66" spans="1:86" s="1" customFormat="1" ht="15" customHeight="1" outlineLevel="1" collapsed="1">
      <c r="A66" s="9" t="s">
        <v>99</v>
      </c>
      <c r="B66" s="3" t="s">
        <v>115</v>
      </c>
      <c r="C66" s="3"/>
      <c r="D66" s="3"/>
      <c r="E66" s="3"/>
      <c r="F66" s="4">
        <f>J66/$J$85</f>
        <v>0.031945032780578066</v>
      </c>
      <c r="G66" s="17">
        <f>SUBTOTAL(9,G62:G65)</f>
        <v>99.00000000000009</v>
      </c>
      <c r="H66" s="18">
        <f>SUBTOTAL(9,H62:H65)</f>
        <v>542520.0000000005</v>
      </c>
      <c r="I66" s="18">
        <f>SUBTOTAL(9,I62:I65)</f>
        <v>271260.00000000023</v>
      </c>
      <c r="J66" s="18">
        <f t="shared" si="1"/>
        <v>135630.00000000012</v>
      </c>
      <c r="K66" s="18">
        <f>'[1]Global Tasks update2'!$P$30</f>
        <v>135639.9</v>
      </c>
      <c r="L66" s="18">
        <f t="shared" si="2"/>
        <v>-9.899999999877764</v>
      </c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</row>
    <row r="67" spans="1:86" s="1" customFormat="1" ht="15" customHeight="1" hidden="1" outlineLevel="2">
      <c r="A67" s="1">
        <v>34</v>
      </c>
      <c r="B67" s="3" t="s">
        <v>84</v>
      </c>
      <c r="C67" s="3" t="s">
        <v>13</v>
      </c>
      <c r="D67" s="3" t="s">
        <v>17</v>
      </c>
      <c r="E67" s="3" t="s">
        <v>18</v>
      </c>
      <c r="F67" s="4">
        <v>0.5</v>
      </c>
      <c r="G67" s="17">
        <v>18.99999999999996</v>
      </c>
      <c r="H67" s="18">
        <v>195129.9999999996</v>
      </c>
      <c r="I67" s="18">
        <v>97564.9999999998</v>
      </c>
      <c r="J67" s="18">
        <f t="shared" si="1"/>
        <v>48782.4999999999</v>
      </c>
      <c r="K67" s="18"/>
      <c r="L67" s="18">
        <f t="shared" si="2"/>
        <v>48782.4999999999</v>
      </c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</row>
    <row r="68" spans="1:86" s="1" customFormat="1" ht="15" customHeight="1" hidden="1" outlineLevel="2">
      <c r="A68" s="1">
        <v>34</v>
      </c>
      <c r="B68" s="3" t="s">
        <v>84</v>
      </c>
      <c r="C68" s="3" t="s">
        <v>25</v>
      </c>
      <c r="D68" s="3" t="s">
        <v>61</v>
      </c>
      <c r="E68" s="3" t="s">
        <v>31</v>
      </c>
      <c r="F68" s="4">
        <v>0.5</v>
      </c>
      <c r="G68" s="17">
        <v>35.00000000000003</v>
      </c>
      <c r="H68" s="18">
        <v>359450.0000000003</v>
      </c>
      <c r="I68" s="18">
        <v>179725.00000000015</v>
      </c>
      <c r="J68" s="18">
        <f t="shared" si="1"/>
        <v>89862.50000000007</v>
      </c>
      <c r="K68" s="18"/>
      <c r="L68" s="18">
        <f t="shared" si="2"/>
        <v>89862.50000000007</v>
      </c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</row>
    <row r="69" spans="1:86" s="1" customFormat="1" ht="15" customHeight="1" hidden="1" outlineLevel="2">
      <c r="A69" s="1">
        <v>34</v>
      </c>
      <c r="B69" s="3" t="s">
        <v>84</v>
      </c>
      <c r="C69" s="3" t="s">
        <v>25</v>
      </c>
      <c r="D69" s="3" t="s">
        <v>57</v>
      </c>
      <c r="E69" s="3" t="s">
        <v>33</v>
      </c>
      <c r="F69" s="4">
        <v>0.5</v>
      </c>
      <c r="G69" s="17">
        <v>24</v>
      </c>
      <c r="H69" s="18">
        <v>246480</v>
      </c>
      <c r="I69" s="18">
        <v>123240</v>
      </c>
      <c r="J69" s="18">
        <f t="shared" si="1"/>
        <v>61620</v>
      </c>
      <c r="K69" s="18"/>
      <c r="L69" s="18">
        <f t="shared" si="2"/>
        <v>61620</v>
      </c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</row>
    <row r="70" spans="1:86" s="1" customFormat="1" ht="15" customHeight="1" hidden="1" outlineLevel="2">
      <c r="A70" s="1">
        <v>34</v>
      </c>
      <c r="B70" s="3" t="s">
        <v>84</v>
      </c>
      <c r="C70" s="3" t="s">
        <v>25</v>
      </c>
      <c r="D70" s="3" t="s">
        <v>54</v>
      </c>
      <c r="E70" s="3" t="s">
        <v>34</v>
      </c>
      <c r="F70" s="4">
        <v>0.5</v>
      </c>
      <c r="G70" s="17">
        <v>12</v>
      </c>
      <c r="H70" s="18">
        <v>123240</v>
      </c>
      <c r="I70" s="18">
        <v>61620</v>
      </c>
      <c r="J70" s="18">
        <f t="shared" si="1"/>
        <v>30810</v>
      </c>
      <c r="K70" s="18"/>
      <c r="L70" s="18">
        <f t="shared" si="2"/>
        <v>30810</v>
      </c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</row>
    <row r="71" spans="1:86" s="1" customFormat="1" ht="15" customHeight="1" hidden="1" outlineLevel="2">
      <c r="A71" s="1">
        <v>34</v>
      </c>
      <c r="B71" s="3" t="s">
        <v>84</v>
      </c>
      <c r="C71" s="3" t="s">
        <v>45</v>
      </c>
      <c r="D71" s="3" t="s">
        <v>46</v>
      </c>
      <c r="E71" s="3" t="s">
        <v>47</v>
      </c>
      <c r="F71" s="4">
        <v>0.5</v>
      </c>
      <c r="G71" s="17">
        <v>24</v>
      </c>
      <c r="H71" s="18">
        <v>246480</v>
      </c>
      <c r="I71" s="18">
        <v>123240</v>
      </c>
      <c r="J71" s="18">
        <f t="shared" si="1"/>
        <v>61620</v>
      </c>
      <c r="K71" s="18"/>
      <c r="L71" s="18">
        <f t="shared" si="2"/>
        <v>61620</v>
      </c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</row>
    <row r="72" spans="1:86" s="1" customFormat="1" ht="15" customHeight="1" hidden="1" outlineLevel="2">
      <c r="A72" s="1">
        <v>34</v>
      </c>
      <c r="B72" s="3" t="s">
        <v>85</v>
      </c>
      <c r="C72" s="3" t="s">
        <v>21</v>
      </c>
      <c r="D72" s="3" t="s">
        <v>58</v>
      </c>
      <c r="E72" s="3" t="s">
        <v>30</v>
      </c>
      <c r="F72" s="4">
        <v>0.5</v>
      </c>
      <c r="G72" s="17">
        <v>23.000000000000043</v>
      </c>
      <c r="H72" s="18">
        <v>236210.00000000044</v>
      </c>
      <c r="I72" s="18">
        <v>118105.00000000022</v>
      </c>
      <c r="J72" s="18">
        <f t="shared" si="1"/>
        <v>59052.50000000011</v>
      </c>
      <c r="K72" s="18"/>
      <c r="L72" s="18">
        <f t="shared" si="2"/>
        <v>59052.50000000011</v>
      </c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</row>
    <row r="73" spans="1:86" s="1" customFormat="1" ht="15" customHeight="1" outlineLevel="1" collapsed="1">
      <c r="A73" s="9" t="s">
        <v>100</v>
      </c>
      <c r="B73" s="3" t="s">
        <v>116</v>
      </c>
      <c r="C73" s="3"/>
      <c r="D73" s="3"/>
      <c r="E73" s="3"/>
      <c r="F73" s="4">
        <f>J73/$J$85</f>
        <v>0.082847345115287</v>
      </c>
      <c r="G73" s="17">
        <f>SUBTOTAL(9,G67:G72)</f>
        <v>137.00000000000003</v>
      </c>
      <c r="H73" s="18">
        <f>SUBTOTAL(9,H67:H72)</f>
        <v>1406990.0000000005</v>
      </c>
      <c r="I73" s="18">
        <f>SUBTOTAL(9,I67:I72)</f>
        <v>703495.0000000002</v>
      </c>
      <c r="J73" s="18">
        <f t="shared" si="1"/>
        <v>351747.5000000001</v>
      </c>
      <c r="K73" s="18">
        <f>'[1]Global Tasks update2'!$P$35</f>
        <v>364602.75</v>
      </c>
      <c r="L73" s="18">
        <f t="shared" si="2"/>
        <v>-12855.249999999884</v>
      </c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</row>
    <row r="74" spans="1:86" s="1" customFormat="1" ht="15" customHeight="1" hidden="1" outlineLevel="2">
      <c r="A74" s="1">
        <v>35</v>
      </c>
      <c r="B74" s="3" t="s">
        <v>63</v>
      </c>
      <c r="C74" s="3" t="s">
        <v>25</v>
      </c>
      <c r="D74" s="3" t="s">
        <v>57</v>
      </c>
      <c r="E74" s="3" t="s">
        <v>33</v>
      </c>
      <c r="F74" s="4">
        <v>0.5</v>
      </c>
      <c r="G74" s="17">
        <v>59.000000000000206</v>
      </c>
      <c r="H74" s="18">
        <v>849600.0000000029</v>
      </c>
      <c r="I74" s="18">
        <v>424800.00000000146</v>
      </c>
      <c r="J74" s="18">
        <f t="shared" si="1"/>
        <v>212400.00000000073</v>
      </c>
      <c r="K74" s="18"/>
      <c r="L74" s="18">
        <f t="shared" si="2"/>
        <v>212400.00000000073</v>
      </c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</row>
    <row r="75" spans="1:86" s="1" customFormat="1" ht="15" customHeight="1" hidden="1" outlineLevel="2">
      <c r="A75" s="1">
        <v>35</v>
      </c>
      <c r="B75" s="3" t="s">
        <v>63</v>
      </c>
      <c r="C75" s="3" t="s">
        <v>45</v>
      </c>
      <c r="D75" s="3" t="s">
        <v>46</v>
      </c>
      <c r="E75" s="3" t="s">
        <v>47</v>
      </c>
      <c r="F75" s="4">
        <v>0.5</v>
      </c>
      <c r="G75" s="17">
        <v>12</v>
      </c>
      <c r="H75" s="18">
        <v>172800</v>
      </c>
      <c r="I75" s="18">
        <v>86400</v>
      </c>
      <c r="J75" s="18">
        <f t="shared" si="1"/>
        <v>43200</v>
      </c>
      <c r="K75" s="18"/>
      <c r="L75" s="18">
        <f t="shared" si="2"/>
        <v>43200</v>
      </c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</row>
    <row r="76" spans="1:86" s="1" customFormat="1" ht="15" customHeight="1" outlineLevel="1" collapsed="1">
      <c r="A76" s="9" t="s">
        <v>101</v>
      </c>
      <c r="B76" s="3" t="s">
        <v>117</v>
      </c>
      <c r="C76" s="3"/>
      <c r="D76" s="3"/>
      <c r="E76" s="3"/>
      <c r="F76" s="4">
        <f>J76/$J$85</f>
        <v>0.06020165434428791</v>
      </c>
      <c r="G76" s="17">
        <f>SUBTOTAL(9,G74:G75)</f>
        <v>71.0000000000002</v>
      </c>
      <c r="H76" s="18">
        <f>SUBTOTAL(9,H74:H75)</f>
        <v>1022400.0000000029</v>
      </c>
      <c r="I76" s="18">
        <f>SUBTOTAL(9,I74:I75)</f>
        <v>511200.00000000146</v>
      </c>
      <c r="J76" s="18">
        <f t="shared" si="1"/>
        <v>255600.00000000073</v>
      </c>
      <c r="K76" s="18">
        <f>'[1]Global Tasks update2'!$P$36</f>
        <v>255600</v>
      </c>
      <c r="L76" s="18">
        <f t="shared" si="2"/>
        <v>7.275957614183426E-10</v>
      </c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</row>
    <row r="77" spans="1:86" s="1" customFormat="1" ht="15" customHeight="1" hidden="1" outlineLevel="2">
      <c r="A77" s="1">
        <v>36</v>
      </c>
      <c r="B77" s="3" t="s">
        <v>64</v>
      </c>
      <c r="C77" s="3" t="s">
        <v>27</v>
      </c>
      <c r="D77" s="3" t="s">
        <v>41</v>
      </c>
      <c r="E77" s="3" t="s">
        <v>42</v>
      </c>
      <c r="F77" s="4">
        <v>0.5</v>
      </c>
      <c r="G77" s="17">
        <v>24</v>
      </c>
      <c r="H77" s="18">
        <v>264960</v>
      </c>
      <c r="I77" s="18">
        <v>132480</v>
      </c>
      <c r="J77" s="18">
        <f t="shared" si="1"/>
        <v>66240</v>
      </c>
      <c r="K77" s="18"/>
      <c r="L77" s="18">
        <f t="shared" si="2"/>
        <v>66240</v>
      </c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</row>
    <row r="78" spans="1:86" s="1" customFormat="1" ht="15" customHeight="1" outlineLevel="1" collapsed="1">
      <c r="A78" s="9" t="s">
        <v>102</v>
      </c>
      <c r="B78" s="3" t="s">
        <v>118</v>
      </c>
      <c r="C78" s="3"/>
      <c r="D78" s="3"/>
      <c r="E78" s="3"/>
      <c r="F78" s="4">
        <f>J78/$J$85</f>
        <v>0.015601555492040765</v>
      </c>
      <c r="G78" s="17">
        <f>SUBTOTAL(9,G77:G77)</f>
        <v>24</v>
      </c>
      <c r="H78" s="18">
        <f>SUBTOTAL(9,H77:H77)</f>
        <v>264960</v>
      </c>
      <c r="I78" s="18">
        <f>SUBTOTAL(9,I77:I77)</f>
        <v>132480</v>
      </c>
      <c r="J78" s="18">
        <f t="shared" si="1"/>
        <v>66240</v>
      </c>
      <c r="K78" s="18">
        <f>'[1]Global Tasks update2'!$P$37</f>
        <v>66240</v>
      </c>
      <c r="L78" s="18">
        <f t="shared" si="2"/>
        <v>0</v>
      </c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</row>
    <row r="79" spans="1:86" s="1" customFormat="1" ht="15" customHeight="1" hidden="1" outlineLevel="2">
      <c r="A79" s="1">
        <v>38</v>
      </c>
      <c r="B79" s="3" t="s">
        <v>86</v>
      </c>
      <c r="C79" s="3" t="s">
        <v>25</v>
      </c>
      <c r="D79" s="3" t="s">
        <v>49</v>
      </c>
      <c r="E79" s="3" t="s">
        <v>32</v>
      </c>
      <c r="F79" s="4">
        <v>0.5</v>
      </c>
      <c r="G79" s="17">
        <v>23.000000000000043</v>
      </c>
      <c r="H79" s="18">
        <v>263120.00000000047</v>
      </c>
      <c r="I79" s="18">
        <v>131560.00000000023</v>
      </c>
      <c r="J79" s="18">
        <f t="shared" si="1"/>
        <v>65780.00000000012</v>
      </c>
      <c r="K79" s="18"/>
      <c r="L79" s="18">
        <f t="shared" si="2"/>
        <v>65780.00000000012</v>
      </c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</row>
    <row r="80" spans="1:86" s="1" customFormat="1" ht="15" customHeight="1" hidden="1" outlineLevel="2">
      <c r="A80" s="1">
        <v>38</v>
      </c>
      <c r="B80" s="3" t="s">
        <v>87</v>
      </c>
      <c r="C80" s="3" t="s">
        <v>27</v>
      </c>
      <c r="D80" s="3" t="s">
        <v>41</v>
      </c>
      <c r="E80" s="3" t="s">
        <v>42</v>
      </c>
      <c r="F80" s="4">
        <v>0.5</v>
      </c>
      <c r="G80" s="17">
        <v>24</v>
      </c>
      <c r="H80" s="18">
        <v>274560</v>
      </c>
      <c r="I80" s="18">
        <v>137280</v>
      </c>
      <c r="J80" s="18">
        <f t="shared" si="1"/>
        <v>68640</v>
      </c>
      <c r="K80" s="18"/>
      <c r="L80" s="18">
        <f t="shared" si="2"/>
        <v>68640</v>
      </c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</row>
    <row r="81" spans="1:86" s="1" customFormat="1" ht="15" customHeight="1" outlineLevel="1" collapsed="1">
      <c r="A81" s="9" t="s">
        <v>103</v>
      </c>
      <c r="B81" s="3" t="s">
        <v>119</v>
      </c>
      <c r="C81" s="3"/>
      <c r="D81" s="3"/>
      <c r="E81" s="3"/>
      <c r="F81" s="4">
        <f>J81/$J$85</f>
        <v>0.031660040598431784</v>
      </c>
      <c r="G81" s="17">
        <f>SUBTOTAL(9,G79:G80)</f>
        <v>47.00000000000004</v>
      </c>
      <c r="H81" s="18">
        <f>SUBTOTAL(9,H79:H80)</f>
        <v>537680.0000000005</v>
      </c>
      <c r="I81" s="18">
        <f>SUBTOTAL(9,I79:I80)</f>
        <v>268840.00000000023</v>
      </c>
      <c r="J81" s="18">
        <f>I81/2</f>
        <v>134420.00000000012</v>
      </c>
      <c r="K81" s="18">
        <f>'[1]Global Tasks update2'!$P$39</f>
        <v>134420</v>
      </c>
      <c r="L81" s="18">
        <f>J81-K81</f>
        <v>0</v>
      </c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</row>
    <row r="82" spans="1:86" s="1" customFormat="1" ht="15" customHeight="1" hidden="1" outlineLevel="2">
      <c r="A82" s="1">
        <v>41</v>
      </c>
      <c r="B82" s="3" t="s">
        <v>65</v>
      </c>
      <c r="C82" s="3" t="s">
        <v>27</v>
      </c>
      <c r="D82" s="3" t="s">
        <v>41</v>
      </c>
      <c r="E82" s="3" t="s">
        <v>42</v>
      </c>
      <c r="F82" s="4">
        <v>0.5</v>
      </c>
      <c r="G82" s="17">
        <v>6</v>
      </c>
      <c r="H82" s="18">
        <v>85680</v>
      </c>
      <c r="I82" s="18">
        <v>42840</v>
      </c>
      <c r="J82" s="18">
        <f>I82/2</f>
        <v>21420</v>
      </c>
      <c r="K82" s="18"/>
      <c r="L82" s="18">
        <f>J82-K82</f>
        <v>21420</v>
      </c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</row>
    <row r="83" spans="1:86" s="1" customFormat="1" ht="15" customHeight="1" outlineLevel="1" collapsed="1">
      <c r="A83" s="9" t="s">
        <v>104</v>
      </c>
      <c r="B83" s="7" t="s">
        <v>122</v>
      </c>
      <c r="C83" s="7"/>
      <c r="D83" s="7"/>
      <c r="E83" s="7"/>
      <c r="F83" s="8"/>
      <c r="G83" s="18">
        <f>SUBTOTAL(9,G82:G82)</f>
        <v>6</v>
      </c>
      <c r="H83" s="18">
        <f>SUBTOTAL(9,H82:H82)</f>
        <v>85680</v>
      </c>
      <c r="I83" s="18">
        <f>SUBTOTAL(9,I82:I82)</f>
        <v>42840</v>
      </c>
      <c r="J83" s="18">
        <v>0</v>
      </c>
      <c r="K83" s="18">
        <f>'[1]Global Tasks update2'!$P$42</f>
        <v>0</v>
      </c>
      <c r="L83" s="18">
        <f>J83-K83</f>
        <v>0</v>
      </c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</row>
    <row r="84" spans="1:86" s="1" customFormat="1" ht="12.75" outlineLevel="1">
      <c r="A84"/>
      <c r="B84"/>
      <c r="C84"/>
      <c r="D84"/>
      <c r="E84"/>
      <c r="F84" s="12"/>
      <c r="G84" s="12"/>
      <c r="H84" s="12"/>
      <c r="I84" s="12"/>
      <c r="J84" s="13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</row>
    <row r="85" spans="1:86" s="11" customFormat="1" ht="27.75" customHeight="1" outlineLevel="1">
      <c r="A85"/>
      <c r="B85"/>
      <c r="C85"/>
      <c r="D85"/>
      <c r="E85"/>
      <c r="F85" s="8" t="s">
        <v>67</v>
      </c>
      <c r="G85" s="18">
        <f>SUBTOTAL(9,G7:G84)</f>
        <v>1954.0000000000005</v>
      </c>
      <c r="H85" s="18">
        <f>SUBTOTAL(9,H7:H84)</f>
        <v>17068602.000000007</v>
      </c>
      <c r="I85" s="18">
        <f>SUBTOTAL(9,I7:I84)</f>
        <v>8534301.000000004</v>
      </c>
      <c r="J85" s="18">
        <f>J16+J19+J24+J32+J34+J37+J47+J50+J55+J59+J61+J66+J73+J76+J78+J81+J83</f>
        <v>4245730.500000001</v>
      </c>
      <c r="K85" s="16">
        <f>K16+K19+K24+K32+K34+K37+K47+K50+K55+K59+K61+K66+K73+K76+K78+K81+K83</f>
        <v>4247253.85725</v>
      </c>
      <c r="L85" s="16">
        <f>L16+L19+L24+L32+L34+L37+L47+L50+L55+L59+L61+L66+L73+L76+L78+L81+L83</f>
        <v>-1523.3572499984111</v>
      </c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</row>
    <row r="86" spans="6:12" ht="12.75">
      <c r="F86" s="15"/>
      <c r="G86" s="15"/>
      <c r="H86" s="15"/>
      <c r="I86" s="15"/>
      <c r="J86" s="15"/>
      <c r="K86" s="15"/>
      <c r="L86" s="15"/>
    </row>
    <row r="87" spans="6:12" ht="12.75">
      <c r="F87" s="15"/>
      <c r="G87" s="15"/>
      <c r="H87" s="15"/>
      <c r="I87" s="15"/>
      <c r="J87" s="15"/>
      <c r="K87" s="15"/>
      <c r="L87" s="15"/>
    </row>
  </sheetData>
  <sheetProtection/>
  <mergeCells count="2">
    <mergeCell ref="B2:F2"/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2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13.57421875" style="19" bestFit="1" customWidth="1"/>
    <col min="2" max="4" width="13.140625" style="19" customWidth="1"/>
    <col min="5" max="5" width="12.421875" style="19" customWidth="1"/>
    <col min="6" max="7" width="13.8515625" style="19" customWidth="1"/>
    <col min="8" max="8" width="14.421875" style="19" customWidth="1"/>
    <col min="9" max="16384" width="9.140625" style="19" customWidth="1"/>
  </cols>
  <sheetData>
    <row r="1" ht="13.5" thickBot="1"/>
    <row r="2" spans="1:9" ht="36.75" thickBot="1">
      <c r="A2" s="20" t="s">
        <v>66</v>
      </c>
      <c r="B2" s="21" t="s">
        <v>123</v>
      </c>
      <c r="C2" s="21" t="s">
        <v>6</v>
      </c>
      <c r="D2" s="21" t="s">
        <v>7</v>
      </c>
      <c r="E2" s="21" t="s">
        <v>8</v>
      </c>
      <c r="F2" s="21" t="s">
        <v>68</v>
      </c>
      <c r="G2" s="22" t="s">
        <v>124</v>
      </c>
      <c r="H2" s="23" t="s">
        <v>69</v>
      </c>
      <c r="I2" s="23" t="s">
        <v>120</v>
      </c>
    </row>
    <row r="3" spans="1:9" ht="13.5" thickBot="1">
      <c r="A3" s="24" t="s">
        <v>105</v>
      </c>
      <c r="B3" s="25">
        <f>H3/$H$20</f>
        <v>0.37790534778470986</v>
      </c>
      <c r="C3" s="26">
        <v>723</v>
      </c>
      <c r="D3" s="27">
        <v>6420240</v>
      </c>
      <c r="E3" s="27">
        <v>3210120</v>
      </c>
      <c r="F3" s="27">
        <f>E3/2</f>
        <v>1605060</v>
      </c>
      <c r="G3" s="27">
        <f aca="true" t="shared" si="0" ref="G3:G19">F3</f>
        <v>1605060</v>
      </c>
      <c r="H3" s="27">
        <v>1605060</v>
      </c>
      <c r="I3" s="27">
        <f>G3-H3</f>
        <v>0</v>
      </c>
    </row>
    <row r="4" spans="1:9" ht="13.5" thickBot="1">
      <c r="A4" s="24" t="s">
        <v>109</v>
      </c>
      <c r="B4" s="25">
        <f aca="true" t="shared" si="1" ref="B4:B19">H4/$H$20</f>
        <v>0.10205181983465081</v>
      </c>
      <c r="C4" s="26">
        <v>224</v>
      </c>
      <c r="D4" s="27">
        <v>1733760</v>
      </c>
      <c r="E4" s="27">
        <v>866880</v>
      </c>
      <c r="F4" s="27">
        <f aca="true" t="shared" si="2" ref="F4:F19">E4/2</f>
        <v>433440</v>
      </c>
      <c r="G4" s="27">
        <f t="shared" si="0"/>
        <v>433440</v>
      </c>
      <c r="H4" s="27">
        <v>433440</v>
      </c>
      <c r="I4" s="27">
        <f aca="true" t="shared" si="3" ref="I4:I19">G4-H4</f>
        <v>0</v>
      </c>
    </row>
    <row r="5" spans="1:9" ht="13.5" thickBot="1">
      <c r="A5" s="24" t="s">
        <v>116</v>
      </c>
      <c r="B5" s="25">
        <f t="shared" si="1"/>
        <v>0.08584440676258119</v>
      </c>
      <c r="C5" s="26">
        <v>137</v>
      </c>
      <c r="D5" s="27">
        <v>1406990</v>
      </c>
      <c r="E5" s="27">
        <v>703495</v>
      </c>
      <c r="F5" s="27">
        <f t="shared" si="2"/>
        <v>351747.5</v>
      </c>
      <c r="G5" s="27">
        <f t="shared" si="0"/>
        <v>351747.5</v>
      </c>
      <c r="H5" s="27">
        <v>364603</v>
      </c>
      <c r="I5" s="27">
        <f t="shared" si="3"/>
        <v>-12855.5</v>
      </c>
    </row>
    <row r="6" spans="1:9" ht="13.5" thickBot="1">
      <c r="A6" s="24" t="s">
        <v>121</v>
      </c>
      <c r="B6" s="25">
        <f t="shared" si="1"/>
        <v>0.07382723048821663</v>
      </c>
      <c r="C6" s="26">
        <v>141</v>
      </c>
      <c r="D6" s="27">
        <v>1254195</v>
      </c>
      <c r="E6" s="27">
        <v>627098</v>
      </c>
      <c r="F6" s="27">
        <f t="shared" si="2"/>
        <v>313549</v>
      </c>
      <c r="G6" s="27">
        <f t="shared" si="0"/>
        <v>313549</v>
      </c>
      <c r="H6" s="27">
        <v>313563</v>
      </c>
      <c r="I6" s="27">
        <f t="shared" si="3"/>
        <v>-14</v>
      </c>
    </row>
    <row r="7" spans="1:9" ht="13.5" thickBot="1">
      <c r="A7" s="24" t="s">
        <v>106</v>
      </c>
      <c r="B7" s="25">
        <f t="shared" si="1"/>
        <v>0.05661328472467152</v>
      </c>
      <c r="C7" s="141">
        <v>123</v>
      </c>
      <c r="D7" s="142">
        <v>961737</v>
      </c>
      <c r="E7" s="142">
        <v>480869</v>
      </c>
      <c r="F7" s="142">
        <f t="shared" si="2"/>
        <v>240434.5</v>
      </c>
      <c r="G7" s="142">
        <f t="shared" si="0"/>
        <v>240434.5</v>
      </c>
      <c r="H7" s="142">
        <v>240451</v>
      </c>
      <c r="I7" s="142">
        <f t="shared" si="3"/>
        <v>-16.5</v>
      </c>
    </row>
    <row r="8" spans="1:9" ht="13.5" thickBot="1">
      <c r="A8" s="24" t="s">
        <v>117</v>
      </c>
      <c r="B8" s="25">
        <f t="shared" si="1"/>
        <v>0.06018005986927083</v>
      </c>
      <c r="C8" s="26">
        <v>71</v>
      </c>
      <c r="D8" s="27">
        <v>1022400</v>
      </c>
      <c r="E8" s="27">
        <v>511200</v>
      </c>
      <c r="F8" s="27">
        <f t="shared" si="2"/>
        <v>255600</v>
      </c>
      <c r="G8" s="27">
        <f t="shared" si="0"/>
        <v>255600</v>
      </c>
      <c r="H8" s="27">
        <v>255600</v>
      </c>
      <c r="I8" s="27">
        <f t="shared" si="3"/>
        <v>0</v>
      </c>
    </row>
    <row r="9" spans="1:11" ht="13.5" thickBot="1">
      <c r="A9" s="24" t="s">
        <v>110</v>
      </c>
      <c r="B9" s="25">
        <f t="shared" si="1"/>
        <v>0.04116542123452</v>
      </c>
      <c r="C9" s="26">
        <v>107</v>
      </c>
      <c r="D9" s="27">
        <v>796080</v>
      </c>
      <c r="E9" s="27">
        <v>398040</v>
      </c>
      <c r="F9" s="27">
        <f t="shared" si="2"/>
        <v>199020</v>
      </c>
      <c r="G9" s="27">
        <f t="shared" si="0"/>
        <v>199020</v>
      </c>
      <c r="H9" s="27">
        <v>174840</v>
      </c>
      <c r="I9" s="27">
        <f t="shared" si="3"/>
        <v>24180</v>
      </c>
      <c r="J9" s="19">
        <f>I9/('PMs versus Funding'!D11/4)</f>
        <v>13</v>
      </c>
      <c r="K9" s="140" t="s">
        <v>477</v>
      </c>
    </row>
    <row r="10" spans="1:9" ht="13.5" thickBot="1">
      <c r="A10" s="24" t="s">
        <v>112</v>
      </c>
      <c r="B10" s="25">
        <f t="shared" si="1"/>
        <v>0.05163171310215965</v>
      </c>
      <c r="C10" s="26">
        <v>119</v>
      </c>
      <c r="D10" s="27">
        <v>877149</v>
      </c>
      <c r="E10" s="27">
        <v>438575</v>
      </c>
      <c r="F10" s="27">
        <f t="shared" si="2"/>
        <v>219287.5</v>
      </c>
      <c r="G10" s="27">
        <f t="shared" si="0"/>
        <v>219287.5</v>
      </c>
      <c r="H10" s="27">
        <v>219293</v>
      </c>
      <c r="I10" s="27">
        <f t="shared" si="3"/>
        <v>-5.5</v>
      </c>
    </row>
    <row r="11" spans="1:9" ht="13.5" thickBot="1">
      <c r="A11" s="24" t="s">
        <v>115</v>
      </c>
      <c r="B11" s="25">
        <f t="shared" si="1"/>
        <v>0.031935928484616176</v>
      </c>
      <c r="C11" s="26">
        <v>99</v>
      </c>
      <c r="D11" s="27">
        <v>542520</v>
      </c>
      <c r="E11" s="27">
        <v>271260</v>
      </c>
      <c r="F11" s="27">
        <f t="shared" si="2"/>
        <v>135630</v>
      </c>
      <c r="G11" s="27">
        <f t="shared" si="0"/>
        <v>135630</v>
      </c>
      <c r="H11" s="27">
        <v>135640</v>
      </c>
      <c r="I11" s="27">
        <f t="shared" si="3"/>
        <v>-10</v>
      </c>
    </row>
    <row r="12" spans="1:9" ht="13.5" thickBot="1">
      <c r="A12" s="24" t="s">
        <v>119</v>
      </c>
      <c r="B12" s="25">
        <f t="shared" si="1"/>
        <v>0.031648684067399784</v>
      </c>
      <c r="C12" s="26">
        <v>47</v>
      </c>
      <c r="D12" s="27">
        <v>537680</v>
      </c>
      <c r="E12" s="27">
        <v>268840</v>
      </c>
      <c r="F12" s="27">
        <f t="shared" si="2"/>
        <v>134420</v>
      </c>
      <c r="G12" s="27">
        <f t="shared" si="0"/>
        <v>134420</v>
      </c>
      <c r="H12" s="27">
        <v>134420</v>
      </c>
      <c r="I12" s="27">
        <f t="shared" si="3"/>
        <v>0</v>
      </c>
    </row>
    <row r="13" spans="1:9" ht="13.5" thickBot="1">
      <c r="A13" s="24" t="s">
        <v>113</v>
      </c>
      <c r="B13" s="25">
        <f t="shared" si="1"/>
        <v>0.02712340726502347</v>
      </c>
      <c r="C13" s="26">
        <v>40</v>
      </c>
      <c r="D13" s="27">
        <v>409600</v>
      </c>
      <c r="E13" s="27">
        <v>204800</v>
      </c>
      <c r="F13" s="27">
        <f t="shared" si="2"/>
        <v>102400</v>
      </c>
      <c r="G13" s="27">
        <f t="shared" si="0"/>
        <v>102400</v>
      </c>
      <c r="H13" s="27">
        <v>115200</v>
      </c>
      <c r="I13" s="27">
        <f t="shared" si="3"/>
        <v>-12800</v>
      </c>
    </row>
    <row r="14" spans="1:9" ht="13.5" thickBot="1">
      <c r="A14" s="24" t="s">
        <v>118</v>
      </c>
      <c r="B14" s="25">
        <f t="shared" si="1"/>
        <v>0.015595959177388496</v>
      </c>
      <c r="C14" s="26">
        <v>24</v>
      </c>
      <c r="D14" s="27">
        <v>264960</v>
      </c>
      <c r="E14" s="27">
        <v>132480</v>
      </c>
      <c r="F14" s="27">
        <f t="shared" si="2"/>
        <v>66240</v>
      </c>
      <c r="G14" s="27">
        <f t="shared" si="0"/>
        <v>66240</v>
      </c>
      <c r="H14" s="27">
        <v>66240</v>
      </c>
      <c r="I14" s="27">
        <f t="shared" si="3"/>
        <v>0</v>
      </c>
    </row>
    <row r="15" spans="1:9" ht="13.5" thickBot="1">
      <c r="A15" s="24" t="s">
        <v>107</v>
      </c>
      <c r="B15" s="25">
        <f t="shared" si="1"/>
        <v>0.013967612956512608</v>
      </c>
      <c r="C15" s="26">
        <v>23</v>
      </c>
      <c r="D15" s="27">
        <v>237291</v>
      </c>
      <c r="E15" s="27">
        <v>118646</v>
      </c>
      <c r="F15" s="27">
        <f t="shared" si="2"/>
        <v>59323</v>
      </c>
      <c r="G15" s="27">
        <f t="shared" si="0"/>
        <v>59323</v>
      </c>
      <c r="H15" s="27">
        <v>59324</v>
      </c>
      <c r="I15" s="27">
        <f t="shared" si="3"/>
        <v>-1</v>
      </c>
    </row>
    <row r="16" spans="1:9" ht="13.5" thickBot="1">
      <c r="A16" s="24" t="s">
        <v>108</v>
      </c>
      <c r="B16" s="25">
        <f t="shared" si="1"/>
        <v>0.012205533269260563</v>
      </c>
      <c r="C16" s="26">
        <v>24</v>
      </c>
      <c r="D16" s="27">
        <v>207360</v>
      </c>
      <c r="E16" s="27">
        <v>103680</v>
      </c>
      <c r="F16" s="27">
        <f t="shared" si="2"/>
        <v>51840</v>
      </c>
      <c r="G16" s="27">
        <f t="shared" si="0"/>
        <v>51840</v>
      </c>
      <c r="H16" s="27">
        <v>51840</v>
      </c>
      <c r="I16" s="27">
        <f t="shared" si="3"/>
        <v>0</v>
      </c>
    </row>
    <row r="17" spans="1:9" ht="13.5" thickBot="1">
      <c r="A17" s="24" t="s">
        <v>111</v>
      </c>
      <c r="B17" s="25">
        <f t="shared" si="1"/>
        <v>0.0067149268680422695</v>
      </c>
      <c r="C17" s="26">
        <v>23</v>
      </c>
      <c r="D17" s="27">
        <v>114080</v>
      </c>
      <c r="E17" s="27">
        <v>57040</v>
      </c>
      <c r="F17" s="27">
        <f t="shared" si="2"/>
        <v>28520</v>
      </c>
      <c r="G17" s="27">
        <f t="shared" si="0"/>
        <v>28520</v>
      </c>
      <c r="H17" s="27">
        <v>28520</v>
      </c>
      <c r="I17" s="27">
        <f t="shared" si="3"/>
        <v>0</v>
      </c>
    </row>
    <row r="18" spans="1:9" ht="13.5" thickBot="1">
      <c r="A18" s="24" t="s">
        <v>114</v>
      </c>
      <c r="B18" s="25">
        <f t="shared" si="1"/>
        <v>0.011588664110976175</v>
      </c>
      <c r="C18" s="28">
        <v>23</v>
      </c>
      <c r="D18" s="27">
        <v>196880</v>
      </c>
      <c r="E18" s="27">
        <v>98440</v>
      </c>
      <c r="F18" s="27">
        <f t="shared" si="2"/>
        <v>49220</v>
      </c>
      <c r="G18" s="27">
        <f t="shared" si="0"/>
        <v>49220</v>
      </c>
      <c r="H18" s="27">
        <v>49220</v>
      </c>
      <c r="I18" s="27">
        <f t="shared" si="3"/>
        <v>0</v>
      </c>
    </row>
    <row r="19" spans="1:9" ht="13.5" thickBot="1">
      <c r="A19" s="24" t="s">
        <v>122</v>
      </c>
      <c r="B19" s="25">
        <f t="shared" si="1"/>
        <v>0</v>
      </c>
      <c r="C19" s="28">
        <v>6</v>
      </c>
      <c r="D19" s="31">
        <v>85680</v>
      </c>
      <c r="E19" s="31">
        <v>42840</v>
      </c>
      <c r="F19" s="27">
        <f t="shared" si="2"/>
        <v>21420</v>
      </c>
      <c r="G19" s="31">
        <f t="shared" si="0"/>
        <v>21420</v>
      </c>
      <c r="H19" s="28">
        <v>0</v>
      </c>
      <c r="I19" s="27">
        <f t="shared" si="3"/>
        <v>21420</v>
      </c>
    </row>
    <row r="20" spans="1:9" ht="13.5" thickBot="1">
      <c r="A20" s="30"/>
      <c r="B20" s="29" t="s">
        <v>125</v>
      </c>
      <c r="C20" s="26">
        <f>SUM(C1:C2)</f>
        <v>0</v>
      </c>
      <c r="D20" s="26">
        <f>SUM(D1:D2)</f>
        <v>0</v>
      </c>
      <c r="E20" s="26">
        <f>SUM(E1:E2)</f>
        <v>0</v>
      </c>
      <c r="F20" s="27">
        <f>SUM(F3:F18)</f>
        <v>4245731.5</v>
      </c>
      <c r="G20" s="27">
        <f>SUM(G3:G18)</f>
        <v>4245731.5</v>
      </c>
      <c r="H20" s="27">
        <f>SUM(H3:H18)</f>
        <v>4247254</v>
      </c>
      <c r="I20" s="27">
        <f>SUM(I3:I18)</f>
        <v>-1522.5</v>
      </c>
    </row>
    <row r="22" spans="6:7" ht="12.75">
      <c r="F22" s="139"/>
      <c r="G22" s="139"/>
    </row>
  </sheetData>
  <sheetProtection/>
  <autoFilter ref="A2:I18">
    <sortState ref="A3:I22">
      <sortCondition descending="1" sortBy="value" ref="B3:B22"/>
    </sortState>
  </autoFilter>
  <printOptions/>
  <pageMargins left="0.7" right="0.7" top="0.75" bottom="0.75" header="0.3" footer="0.3"/>
  <pageSetup horizontalDpi="600" verticalDpi="600" orientation="landscape" paperSize="9" r:id="rId1"/>
  <ignoredErrors>
    <ignoredError sqref="H2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Zeros="0" zoomScalePageLayoutView="0" workbookViewId="0" topLeftCell="A7">
      <selection activeCell="D39" sqref="D39"/>
    </sheetView>
  </sheetViews>
  <sheetFormatPr defaultColWidth="8.7109375" defaultRowHeight="12.75"/>
  <cols>
    <col min="1" max="1" width="10.57421875" style="69" customWidth="1"/>
    <col min="2" max="2" width="26.140625" style="68" bestFit="1" customWidth="1"/>
    <col min="3" max="3" width="23.140625" style="68" customWidth="1"/>
    <col min="4" max="4" width="20.8515625" style="68" bestFit="1" customWidth="1"/>
    <col min="5" max="5" width="14.28125" style="68" bestFit="1" customWidth="1"/>
    <col min="6" max="6" width="20.28125" style="67" bestFit="1" customWidth="1"/>
    <col min="7" max="7" width="8.421875" style="66" customWidth="1"/>
    <col min="8" max="8" width="3.7109375" style="66" bestFit="1" customWidth="1"/>
    <col min="9" max="16384" width="8.7109375" style="66" customWidth="1"/>
  </cols>
  <sheetData>
    <row r="1" spans="1:6" ht="47.25">
      <c r="A1" s="93" t="s">
        <v>324</v>
      </c>
      <c r="B1" s="93" t="s">
        <v>323</v>
      </c>
      <c r="C1" s="93" t="s">
        <v>322</v>
      </c>
      <c r="D1" s="93" t="s">
        <v>321</v>
      </c>
      <c r="E1" s="92" t="s">
        <v>320</v>
      </c>
      <c r="F1" s="92" t="s">
        <v>319</v>
      </c>
    </row>
    <row r="2" spans="1:6" ht="15.75">
      <c r="A2" s="76">
        <v>1</v>
      </c>
      <c r="B2" s="75" t="s">
        <v>105</v>
      </c>
      <c r="C2" s="73" t="s">
        <v>141</v>
      </c>
      <c r="D2" s="90">
        <v>8880</v>
      </c>
      <c r="E2" s="73">
        <v>902</v>
      </c>
      <c r="F2" s="91">
        <v>5455947</v>
      </c>
    </row>
    <row r="3" spans="1:6" ht="15.75">
      <c r="A3" s="76">
        <v>2</v>
      </c>
      <c r="B3" s="75" t="s">
        <v>318</v>
      </c>
      <c r="C3" s="73" t="s">
        <v>143</v>
      </c>
      <c r="D3" s="90">
        <v>2320</v>
      </c>
      <c r="E3" s="73">
        <v>71</v>
      </c>
      <c r="F3" s="91">
        <v>54358</v>
      </c>
    </row>
    <row r="4" spans="1:6" ht="15.75">
      <c r="A4" s="76">
        <v>3</v>
      </c>
      <c r="B4" s="75" t="s">
        <v>317</v>
      </c>
      <c r="C4" s="73" t="s">
        <v>145</v>
      </c>
      <c r="D4" s="90">
        <v>2979.6</v>
      </c>
      <c r="E4" s="73">
        <v>25</v>
      </c>
      <c r="F4" s="72">
        <v>24582</v>
      </c>
    </row>
    <row r="5" spans="1:6" ht="15.75">
      <c r="A5" s="76">
        <v>5</v>
      </c>
      <c r="B5" s="75" t="s">
        <v>316</v>
      </c>
      <c r="C5" s="73" t="s">
        <v>146</v>
      </c>
      <c r="D5" s="74">
        <v>6105.6</v>
      </c>
      <c r="E5" s="73">
        <v>140</v>
      </c>
      <c r="F5" s="72">
        <v>282079</v>
      </c>
    </row>
    <row r="6" spans="1:6" ht="15.75">
      <c r="A6" s="76">
        <v>6</v>
      </c>
      <c r="B6" s="75" t="s">
        <v>315</v>
      </c>
      <c r="C6" s="73" t="s">
        <v>149</v>
      </c>
      <c r="D6" s="74">
        <v>3840</v>
      </c>
      <c r="E6" s="73">
        <v>26</v>
      </c>
      <c r="F6" s="72">
        <v>32947</v>
      </c>
    </row>
    <row r="7" spans="1:8" s="82" customFormat="1" ht="15.75">
      <c r="A7" s="88">
        <v>7</v>
      </c>
      <c r="B7" s="87" t="s">
        <v>314</v>
      </c>
      <c r="C7" s="89" t="s">
        <v>313</v>
      </c>
      <c r="D7" s="85">
        <v>8574.4</v>
      </c>
      <c r="E7" s="84">
        <f>'[2]WP3'!I10+'[2]error-WP4'!M15</f>
        <v>38</v>
      </c>
      <c r="F7" s="83">
        <v>337417</v>
      </c>
      <c r="G7" s="82">
        <v>101</v>
      </c>
      <c r="H7" s="82" t="s">
        <v>277</v>
      </c>
    </row>
    <row r="8" spans="1:6" s="82" customFormat="1" ht="15.75">
      <c r="A8" s="88"/>
      <c r="B8" s="87"/>
      <c r="C8" s="86" t="s">
        <v>312</v>
      </c>
      <c r="D8" s="85">
        <v>6997.749999999999</v>
      </c>
      <c r="E8" s="84">
        <f>'[2]WP3'!I11+'[2]error-WP4'!M16</f>
        <v>26</v>
      </c>
      <c r="F8" s="83"/>
    </row>
    <row r="9" spans="1:6" s="82" customFormat="1" ht="15.75">
      <c r="A9" s="88"/>
      <c r="B9" s="87"/>
      <c r="C9" s="86" t="s">
        <v>311</v>
      </c>
      <c r="D9" s="85">
        <v>13911</v>
      </c>
      <c r="E9" s="84">
        <f>'[2]WP2'!I9+'[2]error-WP4'!M17</f>
        <v>37</v>
      </c>
      <c r="F9" s="83"/>
    </row>
    <row r="10" spans="1:6" ht="15.75">
      <c r="A10" s="76">
        <v>8</v>
      </c>
      <c r="B10" s="75" t="s">
        <v>310</v>
      </c>
      <c r="C10" s="73" t="s">
        <v>153</v>
      </c>
      <c r="D10" s="74">
        <v>8640</v>
      </c>
      <c r="E10" s="73">
        <v>64</v>
      </c>
      <c r="F10" s="72">
        <v>182477</v>
      </c>
    </row>
    <row r="11" spans="1:6" ht="15.75">
      <c r="A11" s="76">
        <v>9</v>
      </c>
      <c r="B11" s="75" t="s">
        <v>110</v>
      </c>
      <c r="C11" s="73" t="s">
        <v>154</v>
      </c>
      <c r="D11" s="74">
        <v>7440</v>
      </c>
      <c r="E11" s="73">
        <v>236</v>
      </c>
      <c r="F11" s="72">
        <v>523478</v>
      </c>
    </row>
    <row r="12" spans="1:6" ht="15.75">
      <c r="A12" s="76">
        <v>10</v>
      </c>
      <c r="B12" s="75" t="s">
        <v>121</v>
      </c>
      <c r="C12" s="73" t="s">
        <v>155</v>
      </c>
      <c r="D12" s="74">
        <v>8895.4</v>
      </c>
      <c r="E12" s="73">
        <v>543</v>
      </c>
      <c r="F12" s="72">
        <v>1521647</v>
      </c>
    </row>
    <row r="13" spans="1:6" ht="15.75">
      <c r="A13" s="76">
        <v>11</v>
      </c>
      <c r="B13" s="75" t="s">
        <v>309</v>
      </c>
      <c r="C13" s="73" t="s">
        <v>163</v>
      </c>
      <c r="D13" s="74">
        <v>4080</v>
      </c>
      <c r="E13" s="73">
        <v>71</v>
      </c>
      <c r="F13" s="72">
        <v>95594</v>
      </c>
    </row>
    <row r="14" spans="1:6" ht="15.75">
      <c r="A14" s="76">
        <v>12</v>
      </c>
      <c r="B14" s="75" t="s">
        <v>106</v>
      </c>
      <c r="C14" s="73" t="s">
        <v>164</v>
      </c>
      <c r="D14" s="74">
        <v>7819.56</v>
      </c>
      <c r="E14" s="73">
        <v>632</v>
      </c>
      <c r="F14" s="72">
        <v>1546162</v>
      </c>
    </row>
    <row r="15" spans="1:6" ht="15.75">
      <c r="A15" s="76">
        <v>13</v>
      </c>
      <c r="B15" s="75" t="s">
        <v>107</v>
      </c>
      <c r="C15" s="73" t="s">
        <v>172</v>
      </c>
      <c r="D15" s="74">
        <v>10317.163</v>
      </c>
      <c r="E15" s="73">
        <v>145</v>
      </c>
      <c r="F15" s="72">
        <v>487692</v>
      </c>
    </row>
    <row r="16" spans="1:6" ht="15.75">
      <c r="A16" s="76">
        <v>14</v>
      </c>
      <c r="B16" s="75" t="s">
        <v>108</v>
      </c>
      <c r="C16" s="73" t="s">
        <v>173</v>
      </c>
      <c r="D16" s="74">
        <v>8640</v>
      </c>
      <c r="E16" s="73">
        <v>550</v>
      </c>
      <c r="F16" s="72">
        <v>1635638</v>
      </c>
    </row>
    <row r="17" spans="1:6" ht="15.75">
      <c r="A17" s="76">
        <v>15</v>
      </c>
      <c r="B17" s="75" t="s">
        <v>308</v>
      </c>
      <c r="C17" s="73" t="s">
        <v>184</v>
      </c>
      <c r="D17" s="74">
        <v>2460</v>
      </c>
      <c r="E17" s="73">
        <v>25</v>
      </c>
      <c r="F17" s="72">
        <v>20295</v>
      </c>
    </row>
    <row r="18" spans="1:6" ht="15.75">
      <c r="A18" s="76">
        <v>16</v>
      </c>
      <c r="B18" s="75" t="s">
        <v>109</v>
      </c>
      <c r="C18" s="73" t="s">
        <v>185</v>
      </c>
      <c r="D18" s="74">
        <v>7740</v>
      </c>
      <c r="E18" s="73">
        <v>400</v>
      </c>
      <c r="F18" s="72">
        <v>882979</v>
      </c>
    </row>
    <row r="19" spans="1:6" ht="15.75">
      <c r="A19" s="76">
        <v>17</v>
      </c>
      <c r="B19" s="75" t="s">
        <v>111</v>
      </c>
      <c r="C19" s="73" t="s">
        <v>195</v>
      </c>
      <c r="D19" s="74">
        <v>4960</v>
      </c>
      <c r="E19" s="73">
        <v>98</v>
      </c>
      <c r="F19" s="72">
        <v>152322</v>
      </c>
    </row>
    <row r="20" spans="1:8" s="82" customFormat="1" ht="15.75">
      <c r="A20" s="88">
        <v>18</v>
      </c>
      <c r="B20" s="87" t="s">
        <v>307</v>
      </c>
      <c r="C20" s="86" t="s">
        <v>306</v>
      </c>
      <c r="D20" s="85">
        <v>3924</v>
      </c>
      <c r="E20" s="84">
        <f>'[2]WP3'!I32+'[2]error-WP4'!M51</f>
        <v>70</v>
      </c>
      <c r="F20" s="83">
        <v>228357</v>
      </c>
      <c r="G20" s="82">
        <v>142</v>
      </c>
      <c r="H20" s="82" t="s">
        <v>277</v>
      </c>
    </row>
    <row r="21" spans="1:6" s="82" customFormat="1" ht="15.75">
      <c r="A21" s="88"/>
      <c r="B21" s="87"/>
      <c r="C21" s="86" t="s">
        <v>305</v>
      </c>
      <c r="D21" s="85">
        <v>5520</v>
      </c>
      <c r="E21" s="84">
        <f>'[2]WP2'!I23+'[2]WP3'!I33+'[2]error-WP4'!M52</f>
        <v>36</v>
      </c>
      <c r="F21" s="83"/>
    </row>
    <row r="22" spans="1:6" s="82" customFormat="1" ht="15.75">
      <c r="A22" s="88"/>
      <c r="B22" s="87"/>
      <c r="C22" s="86" t="s">
        <v>304</v>
      </c>
      <c r="D22" s="85">
        <v>6072</v>
      </c>
      <c r="E22" s="84">
        <f>'[2]WP2'!I24+'[2]WP3'!I34+'[2]error-WP4'!M53</f>
        <v>36</v>
      </c>
      <c r="F22" s="83"/>
    </row>
    <row r="23" spans="1:6" ht="15.75">
      <c r="A23" s="76">
        <v>19</v>
      </c>
      <c r="B23" s="75" t="s">
        <v>303</v>
      </c>
      <c r="C23" s="73" t="s">
        <v>199</v>
      </c>
      <c r="D23" s="74">
        <v>9712</v>
      </c>
      <c r="E23" s="73">
        <v>131</v>
      </c>
      <c r="F23" s="72">
        <v>433944</v>
      </c>
    </row>
    <row r="24" spans="1:6" ht="15.75">
      <c r="A24" s="76">
        <v>20</v>
      </c>
      <c r="B24" s="75" t="s">
        <v>302</v>
      </c>
      <c r="C24" s="73" t="s">
        <v>200</v>
      </c>
      <c r="D24" s="74">
        <v>12907.2</v>
      </c>
      <c r="E24" s="73">
        <v>42</v>
      </c>
      <c r="F24" s="72">
        <v>178893</v>
      </c>
    </row>
    <row r="25" spans="1:6" ht="15.75">
      <c r="A25" s="76">
        <v>21</v>
      </c>
      <c r="B25" s="75" t="s">
        <v>112</v>
      </c>
      <c r="C25" s="73" t="s">
        <v>201</v>
      </c>
      <c r="D25" s="74">
        <v>7371.200000000001</v>
      </c>
      <c r="E25" s="73">
        <v>705</v>
      </c>
      <c r="F25" s="72">
        <v>1723166</v>
      </c>
    </row>
    <row r="26" spans="1:6" ht="15.75">
      <c r="A26" s="76">
        <v>22</v>
      </c>
      <c r="B26" s="75" t="s">
        <v>301</v>
      </c>
      <c r="C26" s="73" t="s">
        <v>211</v>
      </c>
      <c r="D26" s="74">
        <v>8320</v>
      </c>
      <c r="E26" s="73">
        <v>58</v>
      </c>
      <c r="F26" s="72">
        <v>159245</v>
      </c>
    </row>
    <row r="27" spans="1:6" ht="15.75">
      <c r="A27" s="76">
        <v>23</v>
      </c>
      <c r="B27" s="75" t="s">
        <v>300</v>
      </c>
      <c r="C27" s="73" t="s">
        <v>212</v>
      </c>
      <c r="D27" s="74">
        <v>3000</v>
      </c>
      <c r="E27" s="73">
        <v>25</v>
      </c>
      <c r="F27" s="72">
        <v>24750</v>
      </c>
    </row>
    <row r="28" spans="1:6" ht="15.75">
      <c r="A28" s="76">
        <v>24</v>
      </c>
      <c r="B28" s="75" t="s">
        <v>299</v>
      </c>
      <c r="C28" s="73" t="s">
        <v>216</v>
      </c>
      <c r="D28" s="74">
        <v>2394</v>
      </c>
      <c r="E28" s="73">
        <v>71</v>
      </c>
      <c r="F28" s="72">
        <v>56091</v>
      </c>
    </row>
    <row r="29" spans="1:6" ht="15.75">
      <c r="A29" s="76">
        <v>25</v>
      </c>
      <c r="B29" s="75" t="s">
        <v>298</v>
      </c>
      <c r="C29" s="73" t="s">
        <v>217</v>
      </c>
      <c r="D29" s="74">
        <v>4000</v>
      </c>
      <c r="E29" s="73">
        <v>71</v>
      </c>
      <c r="F29" s="72">
        <v>93720</v>
      </c>
    </row>
    <row r="30" spans="1:6" ht="15.75">
      <c r="A30" s="76">
        <v>26</v>
      </c>
      <c r="B30" s="75" t="s">
        <v>297</v>
      </c>
      <c r="C30" s="73" t="s">
        <v>218</v>
      </c>
      <c r="D30" s="74">
        <v>10240</v>
      </c>
      <c r="E30" s="73">
        <v>216</v>
      </c>
      <c r="F30" s="72">
        <v>693043</v>
      </c>
    </row>
    <row r="31" spans="1:6" ht="15.75">
      <c r="A31" s="76">
        <v>27</v>
      </c>
      <c r="B31" s="75" t="s">
        <v>296</v>
      </c>
      <c r="C31" s="73" t="s">
        <v>221</v>
      </c>
      <c r="D31" s="74">
        <v>9920</v>
      </c>
      <c r="E31" s="73">
        <v>111</v>
      </c>
      <c r="F31" s="72">
        <v>363370</v>
      </c>
    </row>
    <row r="32" spans="1:6" ht="15.75">
      <c r="A32" s="76">
        <v>28</v>
      </c>
      <c r="B32" s="75" t="s">
        <v>114</v>
      </c>
      <c r="C32" s="73" t="s">
        <v>226</v>
      </c>
      <c r="D32" s="74">
        <v>8560</v>
      </c>
      <c r="E32" s="73">
        <v>232</v>
      </c>
      <c r="F32" s="72">
        <v>643198</v>
      </c>
    </row>
    <row r="33" spans="1:6" ht="15.75">
      <c r="A33" s="76">
        <v>29</v>
      </c>
      <c r="B33" s="75" t="s">
        <v>295</v>
      </c>
      <c r="C33" s="73" t="s">
        <v>230</v>
      </c>
      <c r="D33" s="74">
        <v>5480.4</v>
      </c>
      <c r="E33" s="73">
        <v>225</v>
      </c>
      <c r="F33" s="72">
        <v>394260</v>
      </c>
    </row>
    <row r="34" spans="1:6" ht="15.75">
      <c r="A34" s="76">
        <v>30</v>
      </c>
      <c r="B34" s="75" t="s">
        <v>294</v>
      </c>
      <c r="C34" s="73" t="s">
        <v>231</v>
      </c>
      <c r="D34" s="74">
        <v>5456</v>
      </c>
      <c r="E34" s="73">
        <v>142</v>
      </c>
      <c r="F34" s="72">
        <v>255668</v>
      </c>
    </row>
    <row r="35" spans="1:6" ht="15.75">
      <c r="A35" s="76">
        <v>31</v>
      </c>
      <c r="B35" s="75" t="s">
        <v>293</v>
      </c>
      <c r="C35" s="73" t="s">
        <v>232</v>
      </c>
      <c r="D35" s="74">
        <v>5994</v>
      </c>
      <c r="E35" s="73">
        <v>144</v>
      </c>
      <c r="F35" s="72">
        <v>286094</v>
      </c>
    </row>
    <row r="36" spans="1:6" ht="15.75">
      <c r="A36" s="76">
        <v>32</v>
      </c>
      <c r="B36" s="75" t="s">
        <v>292</v>
      </c>
      <c r="C36" s="73" t="s">
        <v>234</v>
      </c>
      <c r="D36" s="74">
        <v>8000</v>
      </c>
      <c r="E36" s="73">
        <v>156</v>
      </c>
      <c r="F36" s="72">
        <v>421920</v>
      </c>
    </row>
    <row r="37" spans="1:6" ht="15.75">
      <c r="A37" s="76">
        <v>33</v>
      </c>
      <c r="B37" s="75" t="s">
        <v>291</v>
      </c>
      <c r="C37" s="73" t="s">
        <v>235</v>
      </c>
      <c r="D37" s="74">
        <v>7040</v>
      </c>
      <c r="E37" s="73">
        <v>178</v>
      </c>
      <c r="F37" s="72">
        <v>413529</v>
      </c>
    </row>
    <row r="38" spans="1:6" ht="15.75">
      <c r="A38" s="76">
        <v>34</v>
      </c>
      <c r="B38" s="75" t="s">
        <v>116</v>
      </c>
      <c r="C38" s="73" t="s">
        <v>236</v>
      </c>
      <c r="D38" s="74">
        <v>10270.5</v>
      </c>
      <c r="E38" s="73">
        <v>496</v>
      </c>
      <c r="F38" s="72">
        <v>1585971</v>
      </c>
    </row>
    <row r="39" spans="1:6" ht="15.75">
      <c r="A39" s="76">
        <v>35</v>
      </c>
      <c r="B39" s="75" t="s">
        <v>244</v>
      </c>
      <c r="C39" s="73" t="s">
        <v>244</v>
      </c>
      <c r="D39" s="74">
        <v>14400</v>
      </c>
      <c r="E39" s="73">
        <v>418</v>
      </c>
      <c r="F39" s="72">
        <v>2254320</v>
      </c>
    </row>
    <row r="40" spans="1:6" ht="15.75">
      <c r="A40" s="76">
        <v>36</v>
      </c>
      <c r="B40" s="75" t="s">
        <v>118</v>
      </c>
      <c r="C40" s="73" t="s">
        <v>245</v>
      </c>
      <c r="D40" s="74">
        <v>11040</v>
      </c>
      <c r="E40" s="73">
        <v>137</v>
      </c>
      <c r="F40" s="72">
        <v>477922</v>
      </c>
    </row>
    <row r="41" spans="1:6" ht="15.75">
      <c r="A41" s="76">
        <v>37</v>
      </c>
      <c r="B41" s="75" t="s">
        <v>246</v>
      </c>
      <c r="C41" s="73" t="s">
        <v>246</v>
      </c>
      <c r="D41" s="74">
        <v>9240</v>
      </c>
      <c r="E41" s="73">
        <v>44</v>
      </c>
      <c r="F41" s="72">
        <v>162624</v>
      </c>
    </row>
    <row r="42" spans="1:6" ht="15.75">
      <c r="A42" s="76">
        <v>38</v>
      </c>
      <c r="B42" s="75" t="s">
        <v>119</v>
      </c>
      <c r="C42" s="73" t="s">
        <v>247</v>
      </c>
      <c r="D42" s="74">
        <v>11440</v>
      </c>
      <c r="E42" s="73">
        <v>144</v>
      </c>
      <c r="F42" s="72">
        <v>500614</v>
      </c>
    </row>
    <row r="43" spans="1:6" ht="15.75">
      <c r="A43" s="76">
        <v>39</v>
      </c>
      <c r="B43" s="75" t="s">
        <v>290</v>
      </c>
      <c r="C43" s="73" t="s">
        <v>254</v>
      </c>
      <c r="D43" s="74">
        <v>7840</v>
      </c>
      <c r="E43" s="73">
        <v>70</v>
      </c>
      <c r="F43" s="72">
        <v>181104</v>
      </c>
    </row>
    <row r="44" spans="1:6" ht="15.75">
      <c r="A44" s="76">
        <v>40</v>
      </c>
      <c r="B44" s="75" t="s">
        <v>289</v>
      </c>
      <c r="C44" s="73" t="s">
        <v>255</v>
      </c>
      <c r="D44" s="74">
        <v>3960</v>
      </c>
      <c r="E44" s="73">
        <v>92</v>
      </c>
      <c r="F44" s="72">
        <v>120226</v>
      </c>
    </row>
    <row r="45" spans="1:6" ht="15.75">
      <c r="A45" s="81">
        <v>41</v>
      </c>
      <c r="B45" s="80" t="s">
        <v>261</v>
      </c>
      <c r="C45" s="78" t="s">
        <v>261</v>
      </c>
      <c r="D45" s="79">
        <v>14280.000000000002</v>
      </c>
      <c r="E45" s="78">
        <v>6</v>
      </c>
      <c r="F45" s="77">
        <v>0</v>
      </c>
    </row>
    <row r="46" spans="1:6" ht="15.75">
      <c r="A46" s="81">
        <v>42</v>
      </c>
      <c r="B46" s="80" t="s">
        <v>288</v>
      </c>
      <c r="C46" s="78" t="s">
        <v>287</v>
      </c>
      <c r="D46" s="79">
        <v>2516.4</v>
      </c>
      <c r="E46" s="78">
        <v>362</v>
      </c>
      <c r="F46" s="77">
        <v>0</v>
      </c>
    </row>
    <row r="47" spans="1:6" ht="15.75">
      <c r="A47" s="81">
        <v>43</v>
      </c>
      <c r="B47" s="80" t="s">
        <v>286</v>
      </c>
      <c r="C47" s="78" t="s">
        <v>263</v>
      </c>
      <c r="D47" s="79">
        <v>567.6</v>
      </c>
      <c r="E47" s="78">
        <v>396</v>
      </c>
      <c r="F47" s="77">
        <v>0</v>
      </c>
    </row>
    <row r="48" spans="1:6" ht="15.75">
      <c r="A48" s="81">
        <v>44</v>
      </c>
      <c r="B48" s="80" t="s">
        <v>285</v>
      </c>
      <c r="C48" s="78" t="s">
        <v>264</v>
      </c>
      <c r="D48" s="79">
        <v>1281.6</v>
      </c>
      <c r="E48" s="78">
        <v>13</v>
      </c>
      <c r="F48" s="77">
        <v>0</v>
      </c>
    </row>
    <row r="49" spans="1:6" ht="15.75">
      <c r="A49" s="81">
        <v>45</v>
      </c>
      <c r="B49" s="80" t="s">
        <v>284</v>
      </c>
      <c r="C49" s="78" t="s">
        <v>265</v>
      </c>
      <c r="D49" s="79">
        <v>0</v>
      </c>
      <c r="E49" s="78">
        <v>1</v>
      </c>
      <c r="F49" s="77">
        <v>0</v>
      </c>
    </row>
    <row r="50" spans="1:6" ht="15.75">
      <c r="A50" s="81">
        <v>46</v>
      </c>
      <c r="B50" s="80" t="s">
        <v>283</v>
      </c>
      <c r="C50" s="78" t="s">
        <v>266</v>
      </c>
      <c r="D50" s="79">
        <v>5900</v>
      </c>
      <c r="E50" s="78">
        <v>120</v>
      </c>
      <c r="F50" s="77">
        <v>0</v>
      </c>
    </row>
    <row r="51" spans="1:6" ht="15.75">
      <c r="A51" s="81">
        <v>47</v>
      </c>
      <c r="B51" s="80" t="s">
        <v>282</v>
      </c>
      <c r="C51" s="78" t="s">
        <v>267</v>
      </c>
      <c r="D51" s="79">
        <v>1123.2</v>
      </c>
      <c r="E51" s="78">
        <v>40</v>
      </c>
      <c r="F51" s="77">
        <v>0</v>
      </c>
    </row>
    <row r="52" spans="1:6" ht="15.75">
      <c r="A52" s="81">
        <v>48</v>
      </c>
      <c r="B52" s="80" t="s">
        <v>281</v>
      </c>
      <c r="C52" s="78" t="s">
        <v>268</v>
      </c>
      <c r="D52" s="79">
        <v>0</v>
      </c>
      <c r="E52" s="78">
        <v>58</v>
      </c>
      <c r="F52" s="77">
        <v>0</v>
      </c>
    </row>
    <row r="53" spans="1:6" ht="15.75">
      <c r="A53" s="81">
        <v>49</v>
      </c>
      <c r="B53" s="80" t="s">
        <v>280</v>
      </c>
      <c r="C53" s="78" t="s">
        <v>269</v>
      </c>
      <c r="D53" s="79">
        <v>6840</v>
      </c>
      <c r="E53" s="78">
        <v>24</v>
      </c>
      <c r="F53" s="77">
        <v>0</v>
      </c>
    </row>
    <row r="54" spans="1:6" ht="15.75">
      <c r="A54" s="81">
        <v>50</v>
      </c>
      <c r="B54" s="80" t="s">
        <v>279</v>
      </c>
      <c r="C54" s="78" t="s">
        <v>270</v>
      </c>
      <c r="D54" s="79">
        <v>1335.6</v>
      </c>
      <c r="E54" s="78">
        <v>4</v>
      </c>
      <c r="F54" s="77">
        <v>0</v>
      </c>
    </row>
    <row r="55" spans="1:6" ht="15.75">
      <c r="A55" s="76">
        <v>51</v>
      </c>
      <c r="B55" s="75" t="s">
        <v>278</v>
      </c>
      <c r="C55" s="73" t="s">
        <v>271</v>
      </c>
      <c r="D55" s="74">
        <v>6080</v>
      </c>
      <c r="E55" s="73">
        <v>67</v>
      </c>
      <c r="F55" s="72">
        <v>112359</v>
      </c>
    </row>
    <row r="56" spans="3:6" ht="15.75">
      <c r="C56" s="70"/>
      <c r="D56" s="70" t="s">
        <v>277</v>
      </c>
      <c r="E56" s="70">
        <f>SUM(E2:E55)</f>
        <v>9170</v>
      </c>
      <c r="F56" s="71">
        <f>SUM(F2:F55)</f>
        <v>25000002</v>
      </c>
    </row>
    <row r="57" spans="3:5" ht="15.75">
      <c r="C57" s="70"/>
      <c r="D57" s="70"/>
      <c r="E57" s="70"/>
    </row>
    <row r="58" spans="3:5" ht="15.75">
      <c r="C58" s="70"/>
      <c r="D58" s="70"/>
      <c r="E58" s="70"/>
    </row>
    <row r="59" spans="3:5" ht="15.75">
      <c r="C59" s="70"/>
      <c r="D59" s="70"/>
      <c r="E59" s="70"/>
    </row>
  </sheetData>
  <sheetProtection/>
  <printOptions horizontalCentered="1" verticalCentered="1"/>
  <pageMargins left="0.26" right="0.16" top="0.7480314960629921" bottom="0.7480314960629921" header="0.5118110236220472" footer="0.5118110236220472"/>
  <pageSetup fitToHeight="1" fitToWidth="1" horizontalDpi="300" verticalDpi="300" orientation="portrait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57"/>
  <sheetViews>
    <sheetView zoomScale="85" zoomScaleNormal="85" zoomScalePageLayoutView="0" workbookViewId="0" topLeftCell="A1">
      <selection activeCell="A20" sqref="A20:IV20"/>
    </sheetView>
  </sheetViews>
  <sheetFormatPr defaultColWidth="10.57421875" defaultRowHeight="12.75"/>
  <cols>
    <col min="1" max="1" width="17.28125" style="97" customWidth="1"/>
    <col min="2" max="8" width="10.57421875" style="99" customWidth="1"/>
    <col min="9" max="9" width="27.57421875" style="98" bestFit="1" customWidth="1"/>
    <col min="10" max="10" width="21.421875" style="97" bestFit="1" customWidth="1"/>
    <col min="11" max="11" width="9.28125" style="95" bestFit="1" customWidth="1"/>
    <col min="12" max="12" width="10.57421875" style="95" customWidth="1"/>
    <col min="13" max="13" width="10.57421875" style="96" customWidth="1"/>
    <col min="14" max="14" width="15.57421875" style="95" customWidth="1"/>
    <col min="15" max="16384" width="10.57421875" style="94" customWidth="1"/>
  </cols>
  <sheetData>
    <row r="2" spans="1:14" ht="15" customHeight="1">
      <c r="A2" s="261" t="s">
        <v>423</v>
      </c>
      <c r="B2" s="261"/>
      <c r="C2" s="261"/>
      <c r="D2" s="261"/>
      <c r="E2" s="261"/>
      <c r="F2" s="261"/>
      <c r="G2" s="261"/>
      <c r="H2" s="261"/>
      <c r="I2" s="261"/>
      <c r="J2" s="261"/>
      <c r="K2" s="262" t="s">
        <v>422</v>
      </c>
      <c r="L2" s="262"/>
      <c r="M2" s="262"/>
      <c r="N2" s="263" t="s">
        <v>421</v>
      </c>
    </row>
    <row r="3" spans="1:14" s="127" customFormat="1" ht="47.25">
      <c r="A3" s="130" t="s">
        <v>420</v>
      </c>
      <c r="B3" s="264" t="s">
        <v>419</v>
      </c>
      <c r="C3" s="264"/>
      <c r="D3" s="264"/>
      <c r="E3" s="264"/>
      <c r="F3" s="264"/>
      <c r="G3" s="264"/>
      <c r="H3" s="264"/>
      <c r="I3" s="130" t="s">
        <v>418</v>
      </c>
      <c r="J3" s="130" t="s">
        <v>417</v>
      </c>
      <c r="K3" s="129" t="s">
        <v>416</v>
      </c>
      <c r="L3" s="129" t="s">
        <v>415</v>
      </c>
      <c r="M3" s="128" t="s">
        <v>414</v>
      </c>
      <c r="N3" s="263"/>
    </row>
    <row r="4" spans="1:14" ht="15">
      <c r="A4" s="102" t="s">
        <v>413</v>
      </c>
      <c r="B4" s="117"/>
      <c r="C4" s="117"/>
      <c r="D4" s="117"/>
      <c r="E4" s="117"/>
      <c r="F4" s="117"/>
      <c r="G4" s="117"/>
      <c r="H4" s="117"/>
      <c r="I4" s="103"/>
      <c r="J4" s="102" t="s">
        <v>141</v>
      </c>
      <c r="K4" s="100">
        <v>7000</v>
      </c>
      <c r="L4" s="100">
        <v>400</v>
      </c>
      <c r="M4" s="101">
        <v>0.2</v>
      </c>
      <c r="N4" s="100">
        <f aca="true" t="shared" si="0" ref="N4:N35">+(K4+L4)*(M4+1)</f>
        <v>8880</v>
      </c>
    </row>
    <row r="5" spans="1:14" ht="15">
      <c r="A5" s="107" t="s">
        <v>412</v>
      </c>
      <c r="B5" s="104"/>
      <c r="C5" s="104"/>
      <c r="D5" s="104"/>
      <c r="E5" s="104"/>
      <c r="F5" s="104"/>
      <c r="G5" s="104"/>
      <c r="H5" s="104"/>
      <c r="I5" s="103" t="s">
        <v>318</v>
      </c>
      <c r="J5" s="102" t="s">
        <v>143</v>
      </c>
      <c r="K5" s="100">
        <v>1050</v>
      </c>
      <c r="L5" s="100">
        <v>400</v>
      </c>
      <c r="M5" s="101">
        <v>0.6000000000000001</v>
      </c>
      <c r="N5" s="100">
        <f t="shared" si="0"/>
        <v>2320</v>
      </c>
    </row>
    <row r="6" spans="1:14" ht="15">
      <c r="A6" s="107" t="s">
        <v>411</v>
      </c>
      <c r="B6" s="104"/>
      <c r="C6" s="104"/>
      <c r="D6" s="104"/>
      <c r="E6" s="104"/>
      <c r="F6" s="104"/>
      <c r="G6" s="104"/>
      <c r="H6" s="104"/>
      <c r="I6" s="103" t="s">
        <v>317</v>
      </c>
      <c r="J6" s="102" t="s">
        <v>145</v>
      </c>
      <c r="K6" s="100">
        <v>2083</v>
      </c>
      <c r="L6" s="100">
        <v>400</v>
      </c>
      <c r="M6" s="101">
        <v>0.2</v>
      </c>
      <c r="N6" s="100">
        <f t="shared" si="0"/>
        <v>2979.6</v>
      </c>
    </row>
    <row r="7" spans="1:14" ht="15">
      <c r="A7" s="107" t="s">
        <v>410</v>
      </c>
      <c r="B7" s="104" t="s">
        <v>409</v>
      </c>
      <c r="C7" s="105" t="s">
        <v>408</v>
      </c>
      <c r="D7" s="104"/>
      <c r="E7" s="104"/>
      <c r="F7" s="104"/>
      <c r="G7" s="104"/>
      <c r="H7" s="104"/>
      <c r="I7" s="103" t="s">
        <v>316</v>
      </c>
      <c r="J7" s="102" t="s">
        <v>146</v>
      </c>
      <c r="K7" s="100">
        <v>3416</v>
      </c>
      <c r="L7" s="100">
        <v>400</v>
      </c>
      <c r="M7" s="101">
        <v>0.6000000000000001</v>
      </c>
      <c r="N7" s="100">
        <f t="shared" si="0"/>
        <v>6105.6</v>
      </c>
    </row>
    <row r="8" spans="1:14" ht="15">
      <c r="A8" s="102" t="s">
        <v>407</v>
      </c>
      <c r="B8" s="117"/>
      <c r="C8" s="117"/>
      <c r="D8" s="117"/>
      <c r="E8" s="117"/>
      <c r="F8" s="117"/>
      <c r="G8" s="117"/>
      <c r="H8" s="117"/>
      <c r="I8" s="103" t="s">
        <v>315</v>
      </c>
      <c r="J8" s="102" t="s">
        <v>149</v>
      </c>
      <c r="K8" s="100">
        <v>2000</v>
      </c>
      <c r="L8" s="100">
        <v>400</v>
      </c>
      <c r="M8" s="101">
        <v>0.6000000000000001</v>
      </c>
      <c r="N8" s="100">
        <f t="shared" si="0"/>
        <v>3840</v>
      </c>
    </row>
    <row r="9" spans="1:14" s="124" customFormat="1" ht="15">
      <c r="A9" s="126" t="s">
        <v>313</v>
      </c>
      <c r="B9" s="125"/>
      <c r="C9" s="125"/>
      <c r="D9" s="125"/>
      <c r="E9" s="125"/>
      <c r="F9" s="125"/>
      <c r="G9" s="125"/>
      <c r="H9" s="125"/>
      <c r="I9" s="121" t="s">
        <v>314</v>
      </c>
      <c r="J9" s="120" t="s">
        <v>151</v>
      </c>
      <c r="K9" s="118">
        <v>7056</v>
      </c>
      <c r="L9" s="118">
        <v>400</v>
      </c>
      <c r="M9" s="119">
        <v>0.15</v>
      </c>
      <c r="N9" s="118">
        <f t="shared" si="0"/>
        <v>8574.4</v>
      </c>
    </row>
    <row r="10" spans="1:14" s="124" customFormat="1" ht="15">
      <c r="A10" s="122" t="s">
        <v>312</v>
      </c>
      <c r="B10" s="104"/>
      <c r="C10" s="104"/>
      <c r="D10" s="104"/>
      <c r="E10" s="104"/>
      <c r="F10" s="104"/>
      <c r="G10" s="104"/>
      <c r="H10" s="104"/>
      <c r="I10" s="121" t="s">
        <v>314</v>
      </c>
      <c r="J10" s="120" t="s">
        <v>152</v>
      </c>
      <c r="K10" s="118">
        <v>5685</v>
      </c>
      <c r="L10" s="118">
        <v>400</v>
      </c>
      <c r="M10" s="119">
        <v>0.15</v>
      </c>
      <c r="N10" s="118">
        <f t="shared" si="0"/>
        <v>6997.749999999999</v>
      </c>
    </row>
    <row r="11" spans="1:14" s="124" customFormat="1" ht="15">
      <c r="A11" s="122" t="s">
        <v>311</v>
      </c>
      <c r="B11" s="104"/>
      <c r="C11" s="104"/>
      <c r="D11" s="104"/>
      <c r="E11" s="104"/>
      <c r="F11" s="104"/>
      <c r="G11" s="104"/>
      <c r="H11" s="104"/>
      <c r="I11" s="121" t="s">
        <v>314</v>
      </c>
      <c r="J11" s="120" t="s">
        <v>150</v>
      </c>
      <c r="K11" s="118">
        <v>8874</v>
      </c>
      <c r="L11" s="118">
        <v>400</v>
      </c>
      <c r="M11" s="119">
        <v>0.5</v>
      </c>
      <c r="N11" s="118">
        <f t="shared" si="0"/>
        <v>13911</v>
      </c>
    </row>
    <row r="12" spans="1:14" ht="15">
      <c r="A12" s="107" t="s">
        <v>406</v>
      </c>
      <c r="B12" s="104"/>
      <c r="C12" s="104"/>
      <c r="D12" s="104"/>
      <c r="E12" s="104"/>
      <c r="F12" s="104"/>
      <c r="G12" s="104"/>
      <c r="H12" s="104"/>
      <c r="I12" s="103" t="s">
        <v>310</v>
      </c>
      <c r="J12" s="102" t="s">
        <v>153</v>
      </c>
      <c r="K12" s="100">
        <v>5000</v>
      </c>
      <c r="L12" s="100">
        <v>400</v>
      </c>
      <c r="M12" s="101">
        <v>0.6000000000000001</v>
      </c>
      <c r="N12" s="100">
        <f t="shared" si="0"/>
        <v>8640</v>
      </c>
    </row>
    <row r="13" spans="1:14" ht="15">
      <c r="A13" s="107" t="s">
        <v>38</v>
      </c>
      <c r="B13" s="104"/>
      <c r="C13" s="104"/>
      <c r="D13" s="106"/>
      <c r="E13" s="104"/>
      <c r="F13" s="104"/>
      <c r="G13" s="104"/>
      <c r="H13" s="104"/>
      <c r="I13" s="103" t="s">
        <v>110</v>
      </c>
      <c r="J13" s="102" t="s">
        <v>154</v>
      </c>
      <c r="K13" s="100">
        <v>4250</v>
      </c>
      <c r="L13" s="100">
        <v>400</v>
      </c>
      <c r="M13" s="101">
        <v>0.6000000000000001</v>
      </c>
      <c r="N13" s="100">
        <f t="shared" si="0"/>
        <v>7440</v>
      </c>
    </row>
    <row r="14" spans="1:14" ht="15">
      <c r="A14" s="107" t="s">
        <v>405</v>
      </c>
      <c r="B14" s="104" t="s">
        <v>404</v>
      </c>
      <c r="C14" s="104" t="s">
        <v>403</v>
      </c>
      <c r="D14" s="104" t="s">
        <v>402</v>
      </c>
      <c r="E14" s="106" t="s">
        <v>401</v>
      </c>
      <c r="F14" s="104" t="s">
        <v>400</v>
      </c>
      <c r="G14" s="104" t="s">
        <v>399</v>
      </c>
      <c r="H14" s="106" t="s">
        <v>398</v>
      </c>
      <c r="I14" s="103" t="s">
        <v>121</v>
      </c>
      <c r="J14" s="123" t="s">
        <v>155</v>
      </c>
      <c r="K14" s="100">
        <v>5300</v>
      </c>
      <c r="L14" s="100">
        <v>330</v>
      </c>
      <c r="M14" s="101">
        <v>0.5800000000000001</v>
      </c>
      <c r="N14" s="100">
        <f t="shared" si="0"/>
        <v>8895.4</v>
      </c>
    </row>
    <row r="15" spans="1:14" ht="15">
      <c r="A15" s="107" t="s">
        <v>397</v>
      </c>
      <c r="B15" s="117"/>
      <c r="C15" s="117"/>
      <c r="D15" s="117"/>
      <c r="E15" s="117"/>
      <c r="F15" s="117"/>
      <c r="G15" s="117"/>
      <c r="H15" s="117"/>
      <c r="I15" s="103" t="s">
        <v>309</v>
      </c>
      <c r="J15" s="102" t="s">
        <v>163</v>
      </c>
      <c r="K15" s="100">
        <v>3000</v>
      </c>
      <c r="L15" s="100">
        <v>400</v>
      </c>
      <c r="M15" s="101">
        <v>0.2</v>
      </c>
      <c r="N15" s="100">
        <f t="shared" si="0"/>
        <v>4080</v>
      </c>
    </row>
    <row r="16" spans="1:14" ht="15">
      <c r="A16" s="107" t="s">
        <v>396</v>
      </c>
      <c r="B16" s="104" t="s">
        <v>395</v>
      </c>
      <c r="C16" s="104" t="s">
        <v>394</v>
      </c>
      <c r="D16" s="104" t="s">
        <v>393</v>
      </c>
      <c r="E16" s="104" t="s">
        <v>392</v>
      </c>
      <c r="F16" s="104" t="s">
        <v>391</v>
      </c>
      <c r="G16" s="104" t="s">
        <v>390</v>
      </c>
      <c r="H16" s="104" t="s">
        <v>389</v>
      </c>
      <c r="I16" s="103" t="s">
        <v>106</v>
      </c>
      <c r="J16" s="123" t="s">
        <v>164</v>
      </c>
      <c r="K16" s="100">
        <v>4200</v>
      </c>
      <c r="L16" s="100">
        <v>294</v>
      </c>
      <c r="M16" s="101">
        <v>0.74</v>
      </c>
      <c r="N16" s="100">
        <f t="shared" si="0"/>
        <v>7819.56</v>
      </c>
    </row>
    <row r="17" spans="1:14" ht="15">
      <c r="A17" s="107" t="s">
        <v>55</v>
      </c>
      <c r="B17" s="117"/>
      <c r="C17" s="117"/>
      <c r="D17" s="106"/>
      <c r="E17" s="117"/>
      <c r="F17" s="106"/>
      <c r="G17" s="117"/>
      <c r="H17" s="117"/>
      <c r="I17" s="103" t="s">
        <v>107</v>
      </c>
      <c r="J17" s="102" t="s">
        <v>172</v>
      </c>
      <c r="K17" s="100">
        <v>5367</v>
      </c>
      <c r="L17" s="100">
        <v>400</v>
      </c>
      <c r="M17" s="101">
        <v>0.789</v>
      </c>
      <c r="N17" s="100">
        <f t="shared" si="0"/>
        <v>10317.163</v>
      </c>
    </row>
    <row r="18" spans="1:14" ht="15">
      <c r="A18" s="107" t="s">
        <v>388</v>
      </c>
      <c r="B18" s="104" t="s">
        <v>387</v>
      </c>
      <c r="C18" s="104" t="s">
        <v>386</v>
      </c>
      <c r="D18" s="106"/>
      <c r="E18" s="104"/>
      <c r="F18" s="104"/>
      <c r="G18" s="104"/>
      <c r="H18" s="104"/>
      <c r="I18" s="103" t="s">
        <v>108</v>
      </c>
      <c r="J18" s="102" t="s">
        <v>173</v>
      </c>
      <c r="K18" s="100">
        <v>5000</v>
      </c>
      <c r="L18" s="100">
        <v>400</v>
      </c>
      <c r="M18" s="101">
        <v>0.6000000000000001</v>
      </c>
      <c r="N18" s="100">
        <f t="shared" si="0"/>
        <v>8640</v>
      </c>
    </row>
    <row r="19" spans="1:14" ht="15">
      <c r="A19" s="107" t="s">
        <v>385</v>
      </c>
      <c r="B19" s="104"/>
      <c r="C19" s="104"/>
      <c r="D19" s="104"/>
      <c r="E19" s="104"/>
      <c r="F19" s="104"/>
      <c r="G19" s="104"/>
      <c r="H19" s="104"/>
      <c r="I19" s="103" t="s">
        <v>308</v>
      </c>
      <c r="J19" s="102" t="s">
        <v>184</v>
      </c>
      <c r="K19" s="100">
        <v>1800</v>
      </c>
      <c r="L19" s="100">
        <v>250</v>
      </c>
      <c r="M19" s="101">
        <v>0.2</v>
      </c>
      <c r="N19" s="100">
        <f t="shared" si="0"/>
        <v>2460</v>
      </c>
    </row>
    <row r="20" spans="1:14" ht="15">
      <c r="A20" s="107" t="s">
        <v>384</v>
      </c>
      <c r="B20" s="106" t="s">
        <v>383</v>
      </c>
      <c r="C20" s="104" t="s">
        <v>382</v>
      </c>
      <c r="D20" s="104" t="s">
        <v>381</v>
      </c>
      <c r="E20" s="104" t="s">
        <v>380</v>
      </c>
      <c r="F20" s="104" t="s">
        <v>379</v>
      </c>
      <c r="G20" s="104" t="s">
        <v>378</v>
      </c>
      <c r="H20" s="104" t="s">
        <v>377</v>
      </c>
      <c r="I20" s="103" t="s">
        <v>109</v>
      </c>
      <c r="J20" s="102" t="s">
        <v>185</v>
      </c>
      <c r="K20" s="100">
        <v>3900</v>
      </c>
      <c r="L20" s="100">
        <v>400</v>
      </c>
      <c r="M20" s="101">
        <v>0.8</v>
      </c>
      <c r="N20" s="100">
        <f t="shared" si="0"/>
        <v>7740</v>
      </c>
    </row>
    <row r="21" spans="1:14" ht="15">
      <c r="A21" s="107" t="s">
        <v>59</v>
      </c>
      <c r="B21" s="104"/>
      <c r="C21" s="104"/>
      <c r="D21" s="104"/>
      <c r="E21" s="104"/>
      <c r="F21" s="104"/>
      <c r="G21" s="104"/>
      <c r="H21" s="104"/>
      <c r="I21" s="103" t="s">
        <v>111</v>
      </c>
      <c r="J21" s="102" t="s">
        <v>195</v>
      </c>
      <c r="K21" s="100">
        <v>2700</v>
      </c>
      <c r="L21" s="100">
        <v>400</v>
      </c>
      <c r="M21" s="101">
        <v>0.6000000000000001</v>
      </c>
      <c r="N21" s="100">
        <f t="shared" si="0"/>
        <v>4960</v>
      </c>
    </row>
    <row r="22" spans="1:14" ht="15">
      <c r="A22" s="122" t="s">
        <v>306</v>
      </c>
      <c r="B22" s="104"/>
      <c r="C22" s="104"/>
      <c r="D22" s="104"/>
      <c r="E22" s="104"/>
      <c r="F22" s="104"/>
      <c r="G22" s="104"/>
      <c r="H22" s="104"/>
      <c r="I22" s="121" t="s">
        <v>307</v>
      </c>
      <c r="J22" s="120" t="s">
        <v>196</v>
      </c>
      <c r="K22" s="118">
        <v>2850</v>
      </c>
      <c r="L22" s="118">
        <v>420</v>
      </c>
      <c r="M22" s="119">
        <v>0.2</v>
      </c>
      <c r="N22" s="118">
        <f t="shared" si="0"/>
        <v>3924</v>
      </c>
    </row>
    <row r="23" spans="1:14" ht="15">
      <c r="A23" s="122" t="s">
        <v>305</v>
      </c>
      <c r="B23" s="104"/>
      <c r="C23" s="104"/>
      <c r="D23" s="104"/>
      <c r="E23" s="104"/>
      <c r="F23" s="104"/>
      <c r="G23" s="104"/>
      <c r="H23" s="104"/>
      <c r="I23" s="121" t="s">
        <v>307</v>
      </c>
      <c r="J23" s="120" t="s">
        <v>197</v>
      </c>
      <c r="K23" s="118">
        <v>3000</v>
      </c>
      <c r="L23" s="118">
        <v>450</v>
      </c>
      <c r="M23" s="119">
        <v>0.6000000000000001</v>
      </c>
      <c r="N23" s="118">
        <f t="shared" si="0"/>
        <v>5520</v>
      </c>
    </row>
    <row r="24" spans="1:14" ht="15">
      <c r="A24" s="122" t="s">
        <v>304</v>
      </c>
      <c r="B24" s="104"/>
      <c r="C24" s="104"/>
      <c r="D24" s="104"/>
      <c r="E24" s="104"/>
      <c r="F24" s="104"/>
      <c r="G24" s="104"/>
      <c r="H24" s="104"/>
      <c r="I24" s="121" t="s">
        <v>307</v>
      </c>
      <c r="J24" s="120" t="s">
        <v>198</v>
      </c>
      <c r="K24" s="118">
        <v>3300</v>
      </c>
      <c r="L24" s="118">
        <v>495</v>
      </c>
      <c r="M24" s="119">
        <v>0.6000000000000001</v>
      </c>
      <c r="N24" s="118">
        <f t="shared" si="0"/>
        <v>6072</v>
      </c>
    </row>
    <row r="25" spans="1:14" ht="15">
      <c r="A25" s="107" t="s">
        <v>376</v>
      </c>
      <c r="B25" s="104"/>
      <c r="C25" s="104"/>
      <c r="D25" s="104"/>
      <c r="E25" s="104"/>
      <c r="F25" s="104"/>
      <c r="G25" s="104"/>
      <c r="H25" s="104"/>
      <c r="I25" s="103" t="s">
        <v>303</v>
      </c>
      <c r="J25" s="102" t="s">
        <v>199</v>
      </c>
      <c r="K25" s="100">
        <v>5670</v>
      </c>
      <c r="L25" s="100">
        <v>400</v>
      </c>
      <c r="M25" s="101">
        <v>0.6000000000000001</v>
      </c>
      <c r="N25" s="100">
        <f t="shared" si="0"/>
        <v>9712</v>
      </c>
    </row>
    <row r="26" spans="1:14" ht="15">
      <c r="A26" s="107" t="s">
        <v>375</v>
      </c>
      <c r="B26" s="104"/>
      <c r="C26" s="104"/>
      <c r="D26" s="104"/>
      <c r="E26" s="104"/>
      <c r="F26" s="104"/>
      <c r="G26" s="104"/>
      <c r="H26" s="104"/>
      <c r="I26" s="103" t="s">
        <v>302</v>
      </c>
      <c r="J26" s="102" t="s">
        <v>200</v>
      </c>
      <c r="K26" s="100">
        <v>7667</v>
      </c>
      <c r="L26" s="100">
        <v>400</v>
      </c>
      <c r="M26" s="101">
        <v>0.6000000000000001</v>
      </c>
      <c r="N26" s="100">
        <f t="shared" si="0"/>
        <v>12907.2</v>
      </c>
    </row>
    <row r="27" spans="1:14" ht="15">
      <c r="A27" s="107" t="s">
        <v>374</v>
      </c>
      <c r="B27" s="104" t="s">
        <v>373</v>
      </c>
      <c r="C27" s="104" t="s">
        <v>372</v>
      </c>
      <c r="D27" s="106" t="s">
        <v>371</v>
      </c>
      <c r="E27" s="104" t="s">
        <v>370</v>
      </c>
      <c r="F27" s="104"/>
      <c r="G27" s="104"/>
      <c r="H27" s="104"/>
      <c r="I27" s="103" t="s">
        <v>112</v>
      </c>
      <c r="J27" s="102" t="s">
        <v>201</v>
      </c>
      <c r="K27" s="100">
        <v>4207</v>
      </c>
      <c r="L27" s="100">
        <v>400</v>
      </c>
      <c r="M27" s="101">
        <v>0.6000000000000001</v>
      </c>
      <c r="N27" s="100">
        <f t="shared" si="0"/>
        <v>7371.200000000001</v>
      </c>
    </row>
    <row r="28" spans="1:14" ht="15">
      <c r="A28" s="102" t="s">
        <v>369</v>
      </c>
      <c r="B28" s="117"/>
      <c r="C28" s="117"/>
      <c r="D28" s="117"/>
      <c r="E28" s="117"/>
      <c r="F28" s="117"/>
      <c r="G28" s="117"/>
      <c r="H28" s="117"/>
      <c r="I28" s="103" t="s">
        <v>301</v>
      </c>
      <c r="J28" s="102" t="s">
        <v>211</v>
      </c>
      <c r="K28" s="100">
        <v>4800</v>
      </c>
      <c r="L28" s="100">
        <v>400</v>
      </c>
      <c r="M28" s="101">
        <v>0.6000000000000001</v>
      </c>
      <c r="N28" s="100">
        <f t="shared" si="0"/>
        <v>8320</v>
      </c>
    </row>
    <row r="29" spans="1:14" ht="15">
      <c r="A29" s="107" t="s">
        <v>368</v>
      </c>
      <c r="B29" s="104"/>
      <c r="C29" s="104"/>
      <c r="D29" s="104"/>
      <c r="E29" s="104"/>
      <c r="F29" s="104"/>
      <c r="G29" s="104"/>
      <c r="H29" s="104"/>
      <c r="I29" s="103" t="s">
        <v>300</v>
      </c>
      <c r="J29" s="102" t="s">
        <v>212</v>
      </c>
      <c r="K29" s="100">
        <v>2100</v>
      </c>
      <c r="L29" s="100">
        <v>400</v>
      </c>
      <c r="M29" s="101">
        <v>0.2</v>
      </c>
      <c r="N29" s="100">
        <f t="shared" si="0"/>
        <v>3000</v>
      </c>
    </row>
    <row r="30" spans="1:14" ht="15">
      <c r="A30" s="107" t="s">
        <v>367</v>
      </c>
      <c r="B30" s="104"/>
      <c r="C30" s="104"/>
      <c r="D30" s="104"/>
      <c r="E30" s="104"/>
      <c r="F30" s="104"/>
      <c r="G30" s="104"/>
      <c r="H30" s="104"/>
      <c r="I30" s="103" t="s">
        <v>299</v>
      </c>
      <c r="J30" s="102" t="s">
        <v>216</v>
      </c>
      <c r="K30" s="100">
        <v>1595</v>
      </c>
      <c r="L30" s="100">
        <v>400</v>
      </c>
      <c r="M30" s="101">
        <v>0.2</v>
      </c>
      <c r="N30" s="100">
        <f t="shared" si="0"/>
        <v>2394</v>
      </c>
    </row>
    <row r="31" spans="1:14" ht="15">
      <c r="A31" s="107" t="s">
        <v>366</v>
      </c>
      <c r="B31" s="104"/>
      <c r="C31" s="104"/>
      <c r="D31" s="104"/>
      <c r="E31" s="104"/>
      <c r="F31" s="104"/>
      <c r="G31" s="104"/>
      <c r="H31" s="104"/>
      <c r="I31" s="103" t="s">
        <v>298</v>
      </c>
      <c r="J31" s="102" t="s">
        <v>217</v>
      </c>
      <c r="K31" s="100">
        <v>2100</v>
      </c>
      <c r="L31" s="100">
        <v>400</v>
      </c>
      <c r="M31" s="101">
        <v>0.6000000000000001</v>
      </c>
      <c r="N31" s="100">
        <f t="shared" si="0"/>
        <v>4000</v>
      </c>
    </row>
    <row r="32" spans="1:14" ht="15">
      <c r="A32" s="107" t="s">
        <v>365</v>
      </c>
      <c r="B32" s="104" t="s">
        <v>364</v>
      </c>
      <c r="C32" s="104" t="s">
        <v>363</v>
      </c>
      <c r="D32" s="106"/>
      <c r="E32" s="104"/>
      <c r="F32" s="104"/>
      <c r="G32" s="104"/>
      <c r="H32" s="104"/>
      <c r="I32" s="103" t="s">
        <v>297</v>
      </c>
      <c r="J32" s="102" t="s">
        <v>218</v>
      </c>
      <c r="K32" s="100">
        <v>6000</v>
      </c>
      <c r="L32" s="100">
        <v>400</v>
      </c>
      <c r="M32" s="101">
        <v>0.6000000000000001</v>
      </c>
      <c r="N32" s="100">
        <f t="shared" si="0"/>
        <v>10240</v>
      </c>
    </row>
    <row r="33" spans="1:14" ht="15">
      <c r="A33" s="102" t="s">
        <v>362</v>
      </c>
      <c r="B33" s="117" t="s">
        <v>361</v>
      </c>
      <c r="C33" s="105" t="s">
        <v>360</v>
      </c>
      <c r="D33" s="117" t="s">
        <v>359</v>
      </c>
      <c r="E33" s="117"/>
      <c r="F33" s="117"/>
      <c r="G33" s="117"/>
      <c r="H33" s="117"/>
      <c r="I33" s="103" t="s">
        <v>296</v>
      </c>
      <c r="J33" s="102" t="s">
        <v>221</v>
      </c>
      <c r="K33" s="100">
        <v>6000</v>
      </c>
      <c r="L33" s="100">
        <v>400</v>
      </c>
      <c r="M33" s="101">
        <v>0.55</v>
      </c>
      <c r="N33" s="100">
        <f t="shared" si="0"/>
        <v>9920</v>
      </c>
    </row>
    <row r="34" spans="1:14" ht="15">
      <c r="A34" s="107" t="s">
        <v>358</v>
      </c>
      <c r="B34" s="105" t="s">
        <v>357</v>
      </c>
      <c r="C34" s="104" t="s">
        <v>356</v>
      </c>
      <c r="D34" s="107" t="s">
        <v>355</v>
      </c>
      <c r="E34" s="104"/>
      <c r="F34" s="104"/>
      <c r="G34" s="104"/>
      <c r="H34" s="104"/>
      <c r="I34" s="103" t="s">
        <v>114</v>
      </c>
      <c r="J34" s="102" t="s">
        <v>226</v>
      </c>
      <c r="K34" s="100">
        <v>5000</v>
      </c>
      <c r="L34" s="100">
        <v>350</v>
      </c>
      <c r="M34" s="101">
        <v>0.6000000000000001</v>
      </c>
      <c r="N34" s="100">
        <f t="shared" si="0"/>
        <v>8560</v>
      </c>
    </row>
    <row r="35" spans="1:14" ht="15">
      <c r="A35" s="107" t="s">
        <v>62</v>
      </c>
      <c r="B35" s="104"/>
      <c r="C35" s="104"/>
      <c r="D35" s="104"/>
      <c r="E35" s="104"/>
      <c r="F35" s="104"/>
      <c r="G35" s="104"/>
      <c r="H35" s="104"/>
      <c r="I35" s="103" t="s">
        <v>295</v>
      </c>
      <c r="J35" s="102" t="s">
        <v>230</v>
      </c>
      <c r="K35" s="100">
        <v>4167</v>
      </c>
      <c r="L35" s="100">
        <v>400</v>
      </c>
      <c r="M35" s="101">
        <v>0.2</v>
      </c>
      <c r="N35" s="100">
        <f t="shared" si="0"/>
        <v>5480.4</v>
      </c>
    </row>
    <row r="36" spans="1:14" ht="15">
      <c r="A36" s="107" t="s">
        <v>354</v>
      </c>
      <c r="B36" s="104"/>
      <c r="C36" s="104"/>
      <c r="D36" s="104"/>
      <c r="E36" s="104"/>
      <c r="F36" s="104"/>
      <c r="G36" s="104"/>
      <c r="H36" s="104"/>
      <c r="I36" s="103" t="s">
        <v>294</v>
      </c>
      <c r="J36" s="102" t="s">
        <v>231</v>
      </c>
      <c r="K36" s="100">
        <v>3010</v>
      </c>
      <c r="L36" s="100">
        <v>400</v>
      </c>
      <c r="M36" s="101">
        <v>0.6000000000000001</v>
      </c>
      <c r="N36" s="100">
        <f aca="true" t="shared" si="1" ref="N36:N57">+(K36+L36)*(M36+1)</f>
        <v>5456</v>
      </c>
    </row>
    <row r="37" spans="1:14" ht="15">
      <c r="A37" s="102" t="s">
        <v>353</v>
      </c>
      <c r="B37" s="117"/>
      <c r="C37" s="117"/>
      <c r="D37" s="117"/>
      <c r="E37" s="117"/>
      <c r="F37" s="117"/>
      <c r="G37" s="117"/>
      <c r="H37" s="117"/>
      <c r="I37" s="103" t="s">
        <v>293</v>
      </c>
      <c r="J37" s="102" t="s">
        <v>232</v>
      </c>
      <c r="K37" s="100">
        <v>3300</v>
      </c>
      <c r="L37" s="100">
        <v>400</v>
      </c>
      <c r="M37" s="101">
        <v>0.62</v>
      </c>
      <c r="N37" s="100">
        <f t="shared" si="1"/>
        <v>5994</v>
      </c>
    </row>
    <row r="38" spans="1:14" ht="15">
      <c r="A38" s="107" t="s">
        <v>352</v>
      </c>
      <c r="B38" s="104"/>
      <c r="C38" s="104"/>
      <c r="D38" s="104"/>
      <c r="E38" s="104"/>
      <c r="F38" s="104"/>
      <c r="G38" s="104"/>
      <c r="H38" s="104"/>
      <c r="I38" s="103" t="s">
        <v>292</v>
      </c>
      <c r="J38" s="102" t="s">
        <v>234</v>
      </c>
      <c r="K38" s="100">
        <v>4600</v>
      </c>
      <c r="L38" s="100">
        <v>400</v>
      </c>
      <c r="M38" s="101">
        <v>0.6000000000000001</v>
      </c>
      <c r="N38" s="100">
        <f t="shared" si="1"/>
        <v>8000</v>
      </c>
    </row>
    <row r="39" spans="1:14" ht="15">
      <c r="A39" s="107" t="s">
        <v>351</v>
      </c>
      <c r="B39" s="104"/>
      <c r="C39" s="104"/>
      <c r="D39" s="104"/>
      <c r="E39" s="104"/>
      <c r="F39" s="104"/>
      <c r="G39" s="104"/>
      <c r="H39" s="104"/>
      <c r="I39" s="103" t="s">
        <v>291</v>
      </c>
      <c r="J39" s="102" t="s">
        <v>235</v>
      </c>
      <c r="K39" s="100">
        <v>4000</v>
      </c>
      <c r="L39" s="100">
        <v>400</v>
      </c>
      <c r="M39" s="101">
        <v>0.6000000000000001</v>
      </c>
      <c r="N39" s="100">
        <f t="shared" si="1"/>
        <v>7040</v>
      </c>
    </row>
    <row r="40" spans="1:14" ht="15">
      <c r="A40" s="107" t="s">
        <v>350</v>
      </c>
      <c r="B40" s="104" t="s">
        <v>349</v>
      </c>
      <c r="C40" s="104" t="s">
        <v>348</v>
      </c>
      <c r="D40" s="104" t="s">
        <v>347</v>
      </c>
      <c r="E40" s="104" t="s">
        <v>346</v>
      </c>
      <c r="F40" s="106" t="s">
        <v>345</v>
      </c>
      <c r="G40" s="104" t="s">
        <v>344</v>
      </c>
      <c r="H40" s="104"/>
      <c r="I40" s="103" t="s">
        <v>116</v>
      </c>
      <c r="J40" s="102" t="s">
        <v>236</v>
      </c>
      <c r="K40" s="100">
        <v>4610</v>
      </c>
      <c r="L40" s="100">
        <v>400</v>
      </c>
      <c r="M40" s="101">
        <v>1.05</v>
      </c>
      <c r="N40" s="100">
        <f t="shared" si="1"/>
        <v>10270.5</v>
      </c>
    </row>
    <row r="41" spans="1:14" ht="15">
      <c r="A41" s="107" t="s">
        <v>63</v>
      </c>
      <c r="B41" s="104"/>
      <c r="C41" s="104"/>
      <c r="D41" s="104"/>
      <c r="E41" s="104"/>
      <c r="F41" s="104"/>
      <c r="G41" s="104"/>
      <c r="H41" s="104"/>
      <c r="I41" s="103" t="s">
        <v>244</v>
      </c>
      <c r="J41" s="102" t="s">
        <v>244</v>
      </c>
      <c r="K41" s="100">
        <v>8600</v>
      </c>
      <c r="L41" s="100">
        <v>400</v>
      </c>
      <c r="M41" s="101">
        <v>0.6000000000000001</v>
      </c>
      <c r="N41" s="100">
        <f t="shared" si="1"/>
        <v>14400</v>
      </c>
    </row>
    <row r="42" spans="1:14" ht="15">
      <c r="A42" s="102" t="s">
        <v>64</v>
      </c>
      <c r="B42" s="117"/>
      <c r="C42" s="117"/>
      <c r="D42" s="117"/>
      <c r="E42" s="117"/>
      <c r="F42" s="117"/>
      <c r="G42" s="117"/>
      <c r="H42" s="117"/>
      <c r="I42" s="103" t="s">
        <v>118</v>
      </c>
      <c r="J42" s="102" t="s">
        <v>245</v>
      </c>
      <c r="K42" s="100">
        <v>6500</v>
      </c>
      <c r="L42" s="100">
        <v>400</v>
      </c>
      <c r="M42" s="101">
        <v>0.6000000000000001</v>
      </c>
      <c r="N42" s="100">
        <f t="shared" si="1"/>
        <v>11040</v>
      </c>
    </row>
    <row r="43" spans="1:14" ht="15">
      <c r="A43" s="102" t="s">
        <v>343</v>
      </c>
      <c r="B43" s="117"/>
      <c r="C43" s="117"/>
      <c r="D43" s="117"/>
      <c r="E43" s="117"/>
      <c r="F43" s="117"/>
      <c r="G43" s="117"/>
      <c r="H43" s="117"/>
      <c r="I43" s="103" t="s">
        <v>246</v>
      </c>
      <c r="J43" s="102" t="s">
        <v>246</v>
      </c>
      <c r="K43" s="100">
        <v>5375</v>
      </c>
      <c r="L43" s="100">
        <v>400</v>
      </c>
      <c r="M43" s="101">
        <v>0.6000000000000001</v>
      </c>
      <c r="N43" s="100">
        <f t="shared" si="1"/>
        <v>9240</v>
      </c>
    </row>
    <row r="44" spans="1:14" ht="15">
      <c r="A44" s="107" t="s">
        <v>342</v>
      </c>
      <c r="B44" s="104" t="s">
        <v>341</v>
      </c>
      <c r="C44" s="104" t="s">
        <v>340</v>
      </c>
      <c r="D44" s="104" t="s">
        <v>339</v>
      </c>
      <c r="E44" s="104"/>
      <c r="F44" s="104"/>
      <c r="G44" s="104"/>
      <c r="H44" s="104"/>
      <c r="I44" s="103" t="s">
        <v>119</v>
      </c>
      <c r="J44" s="102" t="s">
        <v>247</v>
      </c>
      <c r="K44" s="100">
        <v>6900</v>
      </c>
      <c r="L44" s="100">
        <v>250</v>
      </c>
      <c r="M44" s="101">
        <v>0.6000000000000001</v>
      </c>
      <c r="N44" s="100">
        <f t="shared" si="1"/>
        <v>11440</v>
      </c>
    </row>
    <row r="45" spans="1:14" ht="15">
      <c r="A45" s="107" t="s">
        <v>338</v>
      </c>
      <c r="B45" s="104"/>
      <c r="C45" s="104"/>
      <c r="D45" s="104"/>
      <c r="E45" s="104"/>
      <c r="F45" s="104"/>
      <c r="G45" s="104"/>
      <c r="H45" s="104"/>
      <c r="I45" s="103" t="s">
        <v>290</v>
      </c>
      <c r="J45" s="102" t="s">
        <v>254</v>
      </c>
      <c r="K45" s="100">
        <v>4500</v>
      </c>
      <c r="L45" s="100">
        <v>400</v>
      </c>
      <c r="M45" s="101">
        <v>0.6000000000000001</v>
      </c>
      <c r="N45" s="100">
        <f t="shared" si="1"/>
        <v>7840</v>
      </c>
    </row>
    <row r="46" spans="1:14" ht="15">
      <c r="A46" s="107" t="s">
        <v>337</v>
      </c>
      <c r="B46" s="104" t="s">
        <v>336</v>
      </c>
      <c r="C46" s="104" t="s">
        <v>335</v>
      </c>
      <c r="D46" s="104" t="s">
        <v>334</v>
      </c>
      <c r="E46" s="104" t="s">
        <v>333</v>
      </c>
      <c r="F46" s="104" t="s">
        <v>332</v>
      </c>
      <c r="G46" s="104"/>
      <c r="H46" s="104"/>
      <c r="I46" s="103" t="s">
        <v>289</v>
      </c>
      <c r="J46" s="102" t="s">
        <v>255</v>
      </c>
      <c r="K46" s="100">
        <v>3000</v>
      </c>
      <c r="L46" s="100">
        <v>300</v>
      </c>
      <c r="M46" s="101">
        <v>0.2</v>
      </c>
      <c r="N46" s="100">
        <f t="shared" si="1"/>
        <v>3960</v>
      </c>
    </row>
    <row r="47" spans="1:14" ht="15">
      <c r="A47" s="116" t="s">
        <v>65</v>
      </c>
      <c r="B47" s="115"/>
      <c r="C47" s="115"/>
      <c r="D47" s="115"/>
      <c r="E47" s="115"/>
      <c r="F47" s="115"/>
      <c r="G47" s="115"/>
      <c r="H47" s="115"/>
      <c r="I47" s="114" t="s">
        <v>261</v>
      </c>
      <c r="J47" s="113" t="s">
        <v>261</v>
      </c>
      <c r="K47" s="108">
        <v>8500</v>
      </c>
      <c r="L47" s="108">
        <v>0</v>
      </c>
      <c r="M47" s="109">
        <v>0.68</v>
      </c>
      <c r="N47" s="108">
        <f t="shared" si="1"/>
        <v>14280.000000000002</v>
      </c>
    </row>
    <row r="48" spans="1:14" ht="15">
      <c r="A48" s="113"/>
      <c r="B48" s="112"/>
      <c r="C48" s="112"/>
      <c r="D48" s="112"/>
      <c r="E48" s="112"/>
      <c r="F48" s="112"/>
      <c r="G48" s="112"/>
      <c r="H48" s="112"/>
      <c r="I48" s="114" t="s">
        <v>288</v>
      </c>
      <c r="J48" s="113" t="s">
        <v>287</v>
      </c>
      <c r="K48" s="108">
        <v>1700</v>
      </c>
      <c r="L48" s="108">
        <v>397</v>
      </c>
      <c r="M48" s="109">
        <v>0.2</v>
      </c>
      <c r="N48" s="108">
        <f t="shared" si="1"/>
        <v>2516.4</v>
      </c>
    </row>
    <row r="49" spans="1:14" ht="15">
      <c r="A49" s="113"/>
      <c r="B49" s="112"/>
      <c r="C49" s="112"/>
      <c r="D49" s="112"/>
      <c r="E49" s="112"/>
      <c r="F49" s="112"/>
      <c r="G49" s="112"/>
      <c r="H49" s="112"/>
      <c r="I49" s="111" t="s">
        <v>286</v>
      </c>
      <c r="J49" s="110" t="s">
        <v>263</v>
      </c>
      <c r="K49" s="108">
        <v>360</v>
      </c>
      <c r="L49" s="108">
        <v>113</v>
      </c>
      <c r="M49" s="109">
        <v>0.2</v>
      </c>
      <c r="N49" s="108">
        <f t="shared" si="1"/>
        <v>567.6</v>
      </c>
    </row>
    <row r="50" spans="1:14" ht="15">
      <c r="A50" s="113"/>
      <c r="B50" s="112"/>
      <c r="C50" s="112"/>
      <c r="D50" s="112"/>
      <c r="E50" s="112"/>
      <c r="F50" s="112"/>
      <c r="G50" s="112"/>
      <c r="H50" s="112"/>
      <c r="I50" s="111" t="s">
        <v>285</v>
      </c>
      <c r="J50" s="110" t="s">
        <v>264</v>
      </c>
      <c r="K50" s="108">
        <v>1000</v>
      </c>
      <c r="L50" s="108">
        <v>68</v>
      </c>
      <c r="M50" s="109">
        <v>0.2</v>
      </c>
      <c r="N50" s="108">
        <f t="shared" si="1"/>
        <v>1281.6</v>
      </c>
    </row>
    <row r="51" spans="1:14" ht="15">
      <c r="A51" s="113"/>
      <c r="B51" s="112"/>
      <c r="C51" s="112"/>
      <c r="D51" s="112"/>
      <c r="E51" s="112"/>
      <c r="F51" s="112"/>
      <c r="G51" s="112"/>
      <c r="H51" s="112"/>
      <c r="I51" s="111" t="s">
        <v>284</v>
      </c>
      <c r="J51" s="110" t="s">
        <v>265</v>
      </c>
      <c r="K51" s="108">
        <v>0</v>
      </c>
      <c r="L51" s="108">
        <v>0</v>
      </c>
      <c r="M51" s="109">
        <v>0</v>
      </c>
      <c r="N51" s="108">
        <f t="shared" si="1"/>
        <v>0</v>
      </c>
    </row>
    <row r="52" spans="1:14" ht="15">
      <c r="A52" s="113"/>
      <c r="B52" s="112"/>
      <c r="C52" s="112"/>
      <c r="D52" s="112"/>
      <c r="E52" s="112"/>
      <c r="F52" s="112"/>
      <c r="G52" s="112"/>
      <c r="H52" s="112"/>
      <c r="I52" s="111" t="s">
        <v>283</v>
      </c>
      <c r="J52" s="110" t="s">
        <v>266</v>
      </c>
      <c r="K52" s="108">
        <v>4500</v>
      </c>
      <c r="L52" s="108">
        <v>1400</v>
      </c>
      <c r="M52" s="109">
        <v>0</v>
      </c>
      <c r="N52" s="108">
        <f t="shared" si="1"/>
        <v>5900</v>
      </c>
    </row>
    <row r="53" spans="1:14" ht="15">
      <c r="A53" s="113"/>
      <c r="B53" s="112"/>
      <c r="C53" s="112"/>
      <c r="D53" s="112"/>
      <c r="E53" s="112"/>
      <c r="F53" s="112"/>
      <c r="G53" s="112"/>
      <c r="H53" s="112"/>
      <c r="I53" s="111" t="s">
        <v>279</v>
      </c>
      <c r="J53" s="110" t="s">
        <v>331</v>
      </c>
      <c r="K53" s="108">
        <v>800</v>
      </c>
      <c r="L53" s="108">
        <v>136</v>
      </c>
      <c r="M53" s="109">
        <v>0.2</v>
      </c>
      <c r="N53" s="108">
        <f t="shared" si="1"/>
        <v>1123.2</v>
      </c>
    </row>
    <row r="54" spans="1:14" ht="15">
      <c r="A54" s="113"/>
      <c r="B54" s="112"/>
      <c r="C54" s="112"/>
      <c r="D54" s="112"/>
      <c r="E54" s="112"/>
      <c r="F54" s="112"/>
      <c r="G54" s="112"/>
      <c r="H54" s="112"/>
      <c r="I54" s="111" t="s">
        <v>281</v>
      </c>
      <c r="J54" s="110" t="s">
        <v>268</v>
      </c>
      <c r="K54" s="108">
        <v>0</v>
      </c>
      <c r="L54" s="108">
        <v>0</v>
      </c>
      <c r="M54" s="109">
        <v>0</v>
      </c>
      <c r="N54" s="108">
        <f t="shared" si="1"/>
        <v>0</v>
      </c>
    </row>
    <row r="55" spans="1:14" ht="15">
      <c r="A55" s="113"/>
      <c r="B55" s="112"/>
      <c r="C55" s="112"/>
      <c r="D55" s="112"/>
      <c r="E55" s="112"/>
      <c r="F55" s="112"/>
      <c r="G55" s="112"/>
      <c r="H55" s="112"/>
      <c r="I55" s="111" t="s">
        <v>282</v>
      </c>
      <c r="J55" s="110" t="s">
        <v>267</v>
      </c>
      <c r="K55" s="108">
        <v>5000</v>
      </c>
      <c r="L55" s="108">
        <v>700</v>
      </c>
      <c r="M55" s="109">
        <v>0.2</v>
      </c>
      <c r="N55" s="108">
        <f t="shared" si="1"/>
        <v>6840</v>
      </c>
    </row>
    <row r="56" spans="1:14" ht="15">
      <c r="A56" s="113"/>
      <c r="B56" s="112"/>
      <c r="C56" s="112"/>
      <c r="D56" s="112"/>
      <c r="E56" s="112"/>
      <c r="F56" s="112"/>
      <c r="G56" s="112"/>
      <c r="H56" s="112"/>
      <c r="I56" s="111" t="s">
        <v>280</v>
      </c>
      <c r="J56" s="110" t="s">
        <v>269</v>
      </c>
      <c r="K56" s="108">
        <v>1000</v>
      </c>
      <c r="L56" s="108">
        <v>113</v>
      </c>
      <c r="M56" s="109">
        <v>0.2</v>
      </c>
      <c r="N56" s="108">
        <f t="shared" si="1"/>
        <v>1335.6</v>
      </c>
    </row>
    <row r="57" spans="1:14" ht="15">
      <c r="A57" s="107" t="s">
        <v>330</v>
      </c>
      <c r="B57" s="106" t="s">
        <v>329</v>
      </c>
      <c r="C57" s="104" t="s">
        <v>328</v>
      </c>
      <c r="D57" s="104" t="s">
        <v>327</v>
      </c>
      <c r="E57" s="105" t="s">
        <v>326</v>
      </c>
      <c r="F57" s="104" t="s">
        <v>325</v>
      </c>
      <c r="G57" s="104"/>
      <c r="H57" s="104"/>
      <c r="I57" s="103" t="s">
        <v>278</v>
      </c>
      <c r="J57" s="102" t="s">
        <v>271</v>
      </c>
      <c r="K57" s="100">
        <v>3400</v>
      </c>
      <c r="L57" s="100">
        <v>400</v>
      </c>
      <c r="M57" s="101">
        <v>0.6000000000000001</v>
      </c>
      <c r="N57" s="100">
        <f t="shared" si="1"/>
        <v>6080</v>
      </c>
    </row>
  </sheetData>
  <sheetProtection/>
  <mergeCells count="4">
    <mergeCell ref="A2:J2"/>
    <mergeCell ref="K2:M2"/>
    <mergeCell ref="N2:N3"/>
    <mergeCell ref="B3:H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S.L.S</dc:creator>
  <cp:keywords/>
  <dc:description/>
  <cp:lastModifiedBy>Sjomara</cp:lastModifiedBy>
  <cp:lastPrinted>2011-03-30T13:01:26Z</cp:lastPrinted>
  <dcterms:created xsi:type="dcterms:W3CDTF">2011-01-21T16:03:20Z</dcterms:created>
  <dcterms:modified xsi:type="dcterms:W3CDTF">2011-04-07T11:53:30Z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